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8415" windowHeight="3030"/>
  </bookViews>
  <sheets>
    <sheet name="Ильича 3" sheetId="33" r:id="rId1"/>
    <sheet name="Ильича 5" sheetId="34" r:id="rId2"/>
    <sheet name="Ильича 9" sheetId="35" r:id="rId3"/>
    <sheet name="Ильича 37" sheetId="37" r:id="rId4"/>
    <sheet name="Ильича 39" sheetId="38" r:id="rId5"/>
    <sheet name="Ильича 43" sheetId="39" r:id="rId6"/>
    <sheet name="Ильича 45" sheetId="40" r:id="rId7"/>
    <sheet name="Калинина 2" sheetId="41" r:id="rId8"/>
    <sheet name="Чапаева 12" sheetId="42" r:id="rId9"/>
    <sheet name="Чапаева 13" sheetId="43" r:id="rId10"/>
    <sheet name="Чапаева 14" sheetId="44" r:id="rId11"/>
    <sheet name="Чапаева 15" sheetId="45" r:id="rId12"/>
    <sheet name="Чапаева 16" sheetId="46" r:id="rId13"/>
    <sheet name="Чапаева 17" sheetId="47" r:id="rId14"/>
    <sheet name="Чапаева 19" sheetId="48" r:id="rId15"/>
    <sheet name="Чапаева 21" sheetId="49" r:id="rId16"/>
    <sheet name="Железнодорожная 4" sheetId="51" r:id="rId17"/>
    <sheet name="Железнодорожная 6" sheetId="52" r:id="rId18"/>
    <sheet name="Железнодорожная 10" sheetId="53" r:id="rId19"/>
    <sheet name="Железнодорожная 18" sheetId="54" r:id="rId20"/>
    <sheet name="Железнодорожная 20" sheetId="55" r:id="rId21"/>
    <sheet name="Лист2" sheetId="2" r:id="rId22"/>
    <sheet name="Лист3" sheetId="3" r:id="rId23"/>
  </sheets>
  <definedNames>
    <definedName name="_xlnm.Print_Area" localSheetId="3">'Ильича 37'!$A$1:$Q$26</definedName>
    <definedName name="_xlnm.Print_Area" localSheetId="4">'Ильича 39'!$A$1:$Q$28</definedName>
    <definedName name="_xlnm.Print_Area" localSheetId="5">'Ильича 43'!$A$1:$Q$28</definedName>
    <definedName name="_xlnm.Print_Area" localSheetId="6">'Ильича 45'!$A$1:$Q$30</definedName>
    <definedName name="_xlnm.Print_Area" localSheetId="1">'Ильича 5'!$A$1:$R$30</definedName>
    <definedName name="_xlnm.Print_Area" localSheetId="2">'Ильича 9'!$A$1:$R$29</definedName>
    <definedName name="_xlnm.Print_Area" localSheetId="7">'Калинина 2'!$A$1:$Q$30</definedName>
    <definedName name="_xlnm.Print_Area" localSheetId="12">'Чапаева 16'!$A$1:$R$26</definedName>
    <definedName name="_xlnm.Print_Area" localSheetId="13">'Чапаева 17'!$A$1:$Q$28</definedName>
    <definedName name="_xlnm.Print_Area" localSheetId="14">'Чапаева 19'!$A$1:$Q$29</definedName>
    <definedName name="_xlnm.Print_Area" localSheetId="15">'Чапаева 21'!$A$1:$Q$29</definedName>
  </definedNames>
  <calcPr calcId="124519" refMode="R1C1"/>
</workbook>
</file>

<file path=xl/calcChain.xml><?xml version="1.0" encoding="utf-8"?>
<calcChain xmlns="http://schemas.openxmlformats.org/spreadsheetml/2006/main">
  <c r="O7" i="53"/>
  <c r="L26"/>
  <c r="M25"/>
  <c r="C26" i="34" l="1"/>
  <c r="P20" i="54" l="1"/>
  <c r="P21"/>
  <c r="P22"/>
  <c r="P23"/>
  <c r="P24"/>
  <c r="P19"/>
  <c r="P20" i="53"/>
  <c r="P21"/>
  <c r="P22"/>
  <c r="P23"/>
  <c r="P24"/>
  <c r="P19"/>
  <c r="P20" i="52"/>
  <c r="P21"/>
  <c r="P22"/>
  <c r="P23"/>
  <c r="P24"/>
  <c r="P19"/>
  <c r="P20" i="51"/>
  <c r="P21"/>
  <c r="P22"/>
  <c r="P23"/>
  <c r="P24"/>
  <c r="P19"/>
  <c r="P20" i="49"/>
  <c r="P21"/>
  <c r="P22"/>
  <c r="P23"/>
  <c r="P24"/>
  <c r="P19"/>
  <c r="L17"/>
  <c r="L17" i="48"/>
  <c r="P20"/>
  <c r="P21"/>
  <c r="P22"/>
  <c r="P23"/>
  <c r="P24"/>
  <c r="P19"/>
  <c r="P20" i="47"/>
  <c r="P21"/>
  <c r="P22"/>
  <c r="P23"/>
  <c r="P24"/>
  <c r="P19"/>
  <c r="Q20" i="46"/>
  <c r="Q21"/>
  <c r="Q22"/>
  <c r="Q23"/>
  <c r="Q24"/>
  <c r="Q19"/>
  <c r="Q20" i="45"/>
  <c r="Q21"/>
  <c r="Q22"/>
  <c r="Q23"/>
  <c r="Q24"/>
  <c r="Q19"/>
  <c r="L17" i="43"/>
  <c r="Q20"/>
  <c r="Q21"/>
  <c r="Q22"/>
  <c r="Q23"/>
  <c r="Q24"/>
  <c r="Q19"/>
  <c r="Q20" i="42"/>
  <c r="Q21"/>
  <c r="Q22"/>
  <c r="Q23"/>
  <c r="Q24"/>
  <c r="Q19"/>
  <c r="P20" i="41"/>
  <c r="P21"/>
  <c r="P22"/>
  <c r="P23"/>
  <c r="P24"/>
  <c r="P19"/>
  <c r="L17"/>
  <c r="L17" i="40"/>
  <c r="P20"/>
  <c r="P21"/>
  <c r="P22"/>
  <c r="P23"/>
  <c r="P24"/>
  <c r="P19"/>
  <c r="P20" i="39"/>
  <c r="P21"/>
  <c r="P22"/>
  <c r="P23"/>
  <c r="P24"/>
  <c r="P19"/>
  <c r="L17" i="38"/>
  <c r="P20"/>
  <c r="P21"/>
  <c r="P22"/>
  <c r="P23"/>
  <c r="P24"/>
  <c r="P19"/>
  <c r="P20" i="37"/>
  <c r="P21"/>
  <c r="P22"/>
  <c r="P23"/>
  <c r="P24"/>
  <c r="P19"/>
  <c r="Q20" i="35"/>
  <c r="Q21"/>
  <c r="Q22"/>
  <c r="Q23"/>
  <c r="Q24"/>
  <c r="Q19"/>
  <c r="Q20" i="34"/>
  <c r="Q21"/>
  <c r="Q22"/>
  <c r="Q23"/>
  <c r="Q24"/>
  <c r="Q19"/>
  <c r="Q20" i="33"/>
  <c r="Q21"/>
  <c r="Q22"/>
  <c r="Q23"/>
  <c r="Q24"/>
  <c r="Q19"/>
  <c r="P20" i="55"/>
  <c r="P21"/>
  <c r="P22"/>
  <c r="P23"/>
  <c r="P24"/>
  <c r="P19"/>
  <c r="O7" i="47" l="1"/>
  <c r="P7" i="42"/>
  <c r="O7" i="40"/>
  <c r="O7" i="34"/>
  <c r="O7" i="48" l="1"/>
  <c r="K19" i="51" l="1"/>
  <c r="K19" i="52"/>
  <c r="L17" i="39"/>
  <c r="L17" i="35"/>
  <c r="N17" i="34"/>
  <c r="N25"/>
  <c r="N26"/>
  <c r="L17"/>
  <c r="L17" i="33"/>
  <c r="N22" i="55" l="1"/>
  <c r="N23" s="1"/>
  <c r="N24" s="1"/>
  <c r="N22" i="54"/>
  <c r="N23" s="1"/>
  <c r="N24" s="1"/>
  <c r="N22" i="53"/>
  <c r="N23" s="1"/>
  <c r="N24" s="1"/>
  <c r="N22" i="52"/>
  <c r="N23" s="1"/>
  <c r="N24" s="1"/>
  <c r="N22" i="51"/>
  <c r="N23" s="1"/>
  <c r="N24" s="1"/>
  <c r="N21"/>
  <c r="O22" i="49"/>
  <c r="O23" s="1"/>
  <c r="O24" s="1"/>
  <c r="O22" i="48"/>
  <c r="O23" s="1"/>
  <c r="O24" s="1"/>
  <c r="O22" i="47"/>
  <c r="O23" s="1"/>
  <c r="O24" s="1"/>
  <c r="O22" i="46"/>
  <c r="O23" s="1"/>
  <c r="O24" s="1"/>
  <c r="O22" i="45"/>
  <c r="O23" s="1"/>
  <c r="O24" s="1"/>
  <c r="O22" i="44"/>
  <c r="O23" s="1"/>
  <c r="O24" s="1"/>
  <c r="O22" i="43"/>
  <c r="O23" s="1"/>
  <c r="O24" s="1"/>
  <c r="O22" i="42"/>
  <c r="O23" s="1"/>
  <c r="O24" s="1"/>
  <c r="O22" i="41"/>
  <c r="O23" s="1"/>
  <c r="O24" s="1"/>
  <c r="O22" i="40"/>
  <c r="O23" s="1"/>
  <c r="O24" s="1"/>
  <c r="O22" i="39"/>
  <c r="O23" s="1"/>
  <c r="O24" s="1"/>
  <c r="O22" i="38"/>
  <c r="O23" s="1"/>
  <c r="O24" s="1"/>
  <c r="N22" i="37"/>
  <c r="N23" s="1"/>
  <c r="N24" s="1"/>
  <c r="O22" i="35"/>
  <c r="O23" s="1"/>
  <c r="O24" s="1"/>
  <c r="O22" i="34"/>
  <c r="O23" s="1"/>
  <c r="O24" s="1"/>
  <c r="O22" i="33"/>
  <c r="O23" s="1"/>
  <c r="O24" s="1"/>
  <c r="L25" i="49" l="1"/>
  <c r="L26" s="1"/>
  <c r="L25" i="48"/>
  <c r="L26" s="1"/>
  <c r="L25" i="47"/>
  <c r="L26" s="1"/>
  <c r="L25" i="46"/>
  <c r="L26" s="1"/>
  <c r="L25" i="45"/>
  <c r="L26" s="1"/>
  <c r="L25" i="44"/>
  <c r="L26" s="1"/>
  <c r="L25" i="43"/>
  <c r="L26" s="1"/>
  <c r="L25" i="42"/>
  <c r="L26" s="1"/>
  <c r="L25" i="41"/>
  <c r="L26" s="1"/>
  <c r="L25" i="40"/>
  <c r="L26" s="1"/>
  <c r="L25" i="39"/>
  <c r="L26" s="1"/>
  <c r="L25" i="35"/>
  <c r="L26" s="1"/>
  <c r="L25" i="34"/>
  <c r="L26" s="1"/>
  <c r="L25" i="33"/>
  <c r="L26" s="1"/>
  <c r="L25" i="38"/>
  <c r="L26" s="1"/>
  <c r="K19" i="37" l="1"/>
  <c r="K19" i="48"/>
  <c r="K19" i="47"/>
  <c r="K19" i="46"/>
  <c r="K19" i="44"/>
  <c r="K19" i="43"/>
  <c r="K19" i="42"/>
  <c r="K19" i="38"/>
  <c r="K19" i="35"/>
  <c r="K19" i="34"/>
  <c r="K19" i="33"/>
  <c r="O19" i="49" l="1"/>
  <c r="E19"/>
  <c r="F19"/>
  <c r="I19"/>
  <c r="J19"/>
  <c r="K19"/>
  <c r="M19"/>
  <c r="D19"/>
  <c r="E19" i="55" l="1"/>
  <c r="F19"/>
  <c r="G19"/>
  <c r="H19"/>
  <c r="I19"/>
  <c r="J19"/>
  <c r="K19"/>
  <c r="L19"/>
  <c r="N19"/>
  <c r="D19"/>
  <c r="D25"/>
  <c r="E25"/>
  <c r="F25"/>
  <c r="G25"/>
  <c r="H25"/>
  <c r="I25"/>
  <c r="J25"/>
  <c r="K25"/>
  <c r="L25"/>
  <c r="M25"/>
  <c r="N25"/>
  <c r="O25"/>
  <c r="B25"/>
  <c r="G17"/>
  <c r="H17"/>
  <c r="K17"/>
  <c r="M17"/>
  <c r="B17"/>
  <c r="M25" i="54"/>
  <c r="O25"/>
  <c r="B25"/>
  <c r="G17"/>
  <c r="H17"/>
  <c r="J17"/>
  <c r="K17"/>
  <c r="M17"/>
  <c r="O17"/>
  <c r="O26" s="1"/>
  <c r="B17"/>
  <c r="O25" i="53"/>
  <c r="B25"/>
  <c r="G17"/>
  <c r="K17"/>
  <c r="M17"/>
  <c r="M26" s="1"/>
  <c r="O17"/>
  <c r="O26" s="1"/>
  <c r="B17"/>
  <c r="M25" i="52"/>
  <c r="O25"/>
  <c r="B25"/>
  <c r="G17"/>
  <c r="H17"/>
  <c r="M17"/>
  <c r="O17"/>
  <c r="O26" s="1"/>
  <c r="B17"/>
  <c r="E19" i="51"/>
  <c r="F19"/>
  <c r="G19"/>
  <c r="H19"/>
  <c r="I19"/>
  <c r="L19"/>
  <c r="N19"/>
  <c r="D19"/>
  <c r="D25"/>
  <c r="E25"/>
  <c r="F25"/>
  <c r="G25"/>
  <c r="H25"/>
  <c r="I25"/>
  <c r="J25"/>
  <c r="K25"/>
  <c r="L25"/>
  <c r="M25"/>
  <c r="N25"/>
  <c r="O25"/>
  <c r="B25"/>
  <c r="G17"/>
  <c r="H17"/>
  <c r="M17"/>
  <c r="O17"/>
  <c r="O26" s="1"/>
  <c r="B17"/>
  <c r="D25" i="49"/>
  <c r="E25"/>
  <c r="F25"/>
  <c r="G25"/>
  <c r="H25"/>
  <c r="I25"/>
  <c r="J25"/>
  <c r="K25"/>
  <c r="M25"/>
  <c r="N25"/>
  <c r="O25"/>
  <c r="B25"/>
  <c r="G17"/>
  <c r="H17"/>
  <c r="K17"/>
  <c r="N17"/>
  <c r="B17"/>
  <c r="G25" i="48"/>
  <c r="H25"/>
  <c r="K25"/>
  <c r="N25"/>
  <c r="B25"/>
  <c r="C17"/>
  <c r="G17"/>
  <c r="H17"/>
  <c r="K17"/>
  <c r="N17"/>
  <c r="B17"/>
  <c r="G25" i="47"/>
  <c r="H25"/>
  <c r="K25"/>
  <c r="N25"/>
  <c r="B25"/>
  <c r="C17"/>
  <c r="G17"/>
  <c r="H17"/>
  <c r="K17"/>
  <c r="N17"/>
  <c r="B17"/>
  <c r="G25" i="46"/>
  <c r="H25"/>
  <c r="K25"/>
  <c r="N25"/>
  <c r="P25"/>
  <c r="B25"/>
  <c r="C17"/>
  <c r="G17"/>
  <c r="H17"/>
  <c r="K17"/>
  <c r="N17"/>
  <c r="P17"/>
  <c r="P26" s="1"/>
  <c r="B17"/>
  <c r="O19" i="45"/>
  <c r="E19"/>
  <c r="F19"/>
  <c r="I19"/>
  <c r="J19"/>
  <c r="K19"/>
  <c r="M19"/>
  <c r="D19"/>
  <c r="D25"/>
  <c r="E25"/>
  <c r="F25"/>
  <c r="G25"/>
  <c r="H25"/>
  <c r="I25"/>
  <c r="J25"/>
  <c r="K25"/>
  <c r="M25"/>
  <c r="N25"/>
  <c r="O25"/>
  <c r="P25"/>
  <c r="B25"/>
  <c r="C17"/>
  <c r="G17"/>
  <c r="H17"/>
  <c r="K17"/>
  <c r="N17"/>
  <c r="P17"/>
  <c r="P26" s="1"/>
  <c r="B17"/>
  <c r="G25" i="44"/>
  <c r="H25"/>
  <c r="K25"/>
  <c r="N25"/>
  <c r="B25"/>
  <c r="C17"/>
  <c r="G17"/>
  <c r="H17"/>
  <c r="K17"/>
  <c r="N17"/>
  <c r="B17"/>
  <c r="G25" i="43"/>
  <c r="H25"/>
  <c r="K25"/>
  <c r="N25"/>
  <c r="P25"/>
  <c r="B25"/>
  <c r="C17"/>
  <c r="G17"/>
  <c r="H17"/>
  <c r="K17"/>
  <c r="N17"/>
  <c r="P17"/>
  <c r="P26" s="1"/>
  <c r="B17"/>
  <c r="G25" i="42"/>
  <c r="H25"/>
  <c r="K25"/>
  <c r="N25"/>
  <c r="P25"/>
  <c r="B25"/>
  <c r="C17"/>
  <c r="G17"/>
  <c r="H17"/>
  <c r="K17"/>
  <c r="N17"/>
  <c r="P17"/>
  <c r="P26" s="1"/>
  <c r="B17"/>
  <c r="G25" i="41"/>
  <c r="H25"/>
  <c r="N25"/>
  <c r="B25"/>
  <c r="C17"/>
  <c r="G17"/>
  <c r="H17"/>
  <c r="K17"/>
  <c r="N17"/>
  <c r="B17"/>
  <c r="G25" i="40"/>
  <c r="H25"/>
  <c r="N25"/>
  <c r="B25"/>
  <c r="C17"/>
  <c r="G17"/>
  <c r="H17"/>
  <c r="K17"/>
  <c r="N17"/>
  <c r="B17"/>
  <c r="G25" i="39"/>
  <c r="H25"/>
  <c r="N25"/>
  <c r="B25"/>
  <c r="C17"/>
  <c r="G17"/>
  <c r="H17"/>
  <c r="K17"/>
  <c r="N17"/>
  <c r="B17"/>
  <c r="G25" i="38"/>
  <c r="H25"/>
  <c r="K25"/>
  <c r="N25"/>
  <c r="B25"/>
  <c r="C17"/>
  <c r="G17"/>
  <c r="H17"/>
  <c r="K17"/>
  <c r="N17"/>
  <c r="B17"/>
  <c r="B26" i="48" l="1"/>
  <c r="K26"/>
  <c r="H26"/>
  <c r="G26"/>
  <c r="N26"/>
  <c r="B26" i="47"/>
  <c r="K26"/>
  <c r="H26"/>
  <c r="G26"/>
  <c r="N26"/>
  <c r="B26" i="46"/>
  <c r="K26"/>
  <c r="H26"/>
  <c r="G26"/>
  <c r="N26"/>
  <c r="B26" i="45"/>
  <c r="K26"/>
  <c r="H26"/>
  <c r="G26"/>
  <c r="N26"/>
  <c r="B26" i="44"/>
  <c r="B26" i="43"/>
  <c r="K26"/>
  <c r="H26"/>
  <c r="G26"/>
  <c r="N26"/>
  <c r="B26" i="42"/>
  <c r="K26"/>
  <c r="H26"/>
  <c r="G26"/>
  <c r="N26"/>
  <c r="B26" i="41"/>
  <c r="H26"/>
  <c r="G26"/>
  <c r="N26"/>
  <c r="B26" i="40"/>
  <c r="H26"/>
  <c r="G26"/>
  <c r="N26"/>
  <c r="B26" i="39"/>
  <c r="H26"/>
  <c r="G26"/>
  <c r="N26"/>
  <c r="B26" i="38"/>
  <c r="K26"/>
  <c r="H26"/>
  <c r="G26"/>
  <c r="N26"/>
  <c r="B26" i="51"/>
  <c r="M26"/>
  <c r="H26"/>
  <c r="G26"/>
  <c r="B26" i="52"/>
  <c r="M26"/>
  <c r="B26" i="53"/>
  <c r="B26" i="54"/>
  <c r="M26"/>
  <c r="B26" i="55"/>
  <c r="M26"/>
  <c r="K26"/>
  <c r="H26"/>
  <c r="G26"/>
  <c r="B26" i="49"/>
  <c r="N26"/>
  <c r="K26"/>
  <c r="H26"/>
  <c r="G26"/>
  <c r="N26" i="44"/>
  <c r="K26"/>
  <c r="H26"/>
  <c r="G26"/>
  <c r="F25" i="37"/>
  <c r="G25"/>
  <c r="H25"/>
  <c r="J25"/>
  <c r="K25"/>
  <c r="M25"/>
  <c r="O25"/>
  <c r="B25"/>
  <c r="C17"/>
  <c r="G17"/>
  <c r="H17"/>
  <c r="K17"/>
  <c r="M17"/>
  <c r="O17"/>
  <c r="O26" s="1"/>
  <c r="B17"/>
  <c r="G25" i="35"/>
  <c r="H25"/>
  <c r="K25"/>
  <c r="N25"/>
  <c r="P25"/>
  <c r="B25"/>
  <c r="C17"/>
  <c r="G17"/>
  <c r="H17"/>
  <c r="K17"/>
  <c r="N17"/>
  <c r="P17"/>
  <c r="P26" s="1"/>
  <c r="B17"/>
  <c r="G25" i="34"/>
  <c r="H25"/>
  <c r="K25"/>
  <c r="P25"/>
  <c r="B25"/>
  <c r="G17"/>
  <c r="H17"/>
  <c r="K17"/>
  <c r="P17"/>
  <c r="P26" s="1"/>
  <c r="B17"/>
  <c r="G25" i="33"/>
  <c r="H25"/>
  <c r="K25"/>
  <c r="N25"/>
  <c r="P25"/>
  <c r="B25"/>
  <c r="C17"/>
  <c r="G17"/>
  <c r="H17"/>
  <c r="K17"/>
  <c r="N17"/>
  <c r="P17"/>
  <c r="P26" s="1"/>
  <c r="B17"/>
  <c r="B26" i="35" l="1"/>
  <c r="H26"/>
  <c r="G26"/>
  <c r="N26"/>
  <c r="K26"/>
  <c r="B26" i="34"/>
  <c r="H26"/>
  <c r="G26"/>
  <c r="K26"/>
  <c r="B26" i="33"/>
  <c r="K26"/>
  <c r="H26"/>
  <c r="G26"/>
  <c r="N26"/>
  <c r="B26" i="37"/>
  <c r="M26"/>
  <c r="K26"/>
  <c r="H26"/>
  <c r="G26"/>
  <c r="E19" i="46"/>
  <c r="E25" s="1"/>
  <c r="F19"/>
  <c r="F25" s="1"/>
  <c r="I19"/>
  <c r="I25" s="1"/>
  <c r="J19"/>
  <c r="J25" s="1"/>
  <c r="M19"/>
  <c r="M25" s="1"/>
  <c r="O19"/>
  <c r="O25" s="1"/>
  <c r="D19"/>
  <c r="D25" s="1"/>
  <c r="C19" i="55" l="1"/>
  <c r="C20"/>
  <c r="C21"/>
  <c r="C22"/>
  <c r="C23"/>
  <c r="C24"/>
  <c r="C17"/>
  <c r="E19" i="54"/>
  <c r="E25" s="1"/>
  <c r="F19"/>
  <c r="F25" s="1"/>
  <c r="G19"/>
  <c r="G25" s="1"/>
  <c r="G26" s="1"/>
  <c r="H19"/>
  <c r="H25" s="1"/>
  <c r="H26" s="1"/>
  <c r="I19"/>
  <c r="I25" s="1"/>
  <c r="J19"/>
  <c r="J25" s="1"/>
  <c r="J26" s="1"/>
  <c r="K19"/>
  <c r="K25" s="1"/>
  <c r="K26" s="1"/>
  <c r="L19"/>
  <c r="L25" s="1"/>
  <c r="N19"/>
  <c r="N25" s="1"/>
  <c r="D19"/>
  <c r="D25" s="1"/>
  <c r="C19"/>
  <c r="C20"/>
  <c r="C21"/>
  <c r="C22"/>
  <c r="C23"/>
  <c r="C24"/>
  <c r="C17"/>
  <c r="E19" i="53"/>
  <c r="E25" s="1"/>
  <c r="F19"/>
  <c r="F25" s="1"/>
  <c r="G19"/>
  <c r="G25" s="1"/>
  <c r="G26" s="1"/>
  <c r="H19"/>
  <c r="H25" s="1"/>
  <c r="I19"/>
  <c r="I25" s="1"/>
  <c r="J19"/>
  <c r="J25" s="1"/>
  <c r="K19"/>
  <c r="K25" s="1"/>
  <c r="K26" s="1"/>
  <c r="L19"/>
  <c r="L25" s="1"/>
  <c r="N19"/>
  <c r="N25" s="1"/>
  <c r="D19"/>
  <c r="D25" s="1"/>
  <c r="C19"/>
  <c r="C20"/>
  <c r="C21"/>
  <c r="C22"/>
  <c r="C23"/>
  <c r="C24"/>
  <c r="C17"/>
  <c r="E19" i="52"/>
  <c r="E25" s="1"/>
  <c r="F19"/>
  <c r="F25" s="1"/>
  <c r="G19"/>
  <c r="G25" s="1"/>
  <c r="G26" s="1"/>
  <c r="H19"/>
  <c r="H25" s="1"/>
  <c r="H26" s="1"/>
  <c r="I19"/>
  <c r="I25" s="1"/>
  <c r="J25"/>
  <c r="K25"/>
  <c r="L19"/>
  <c r="L25" s="1"/>
  <c r="N19"/>
  <c r="N25" s="1"/>
  <c r="D19"/>
  <c r="D25" s="1"/>
  <c r="C19"/>
  <c r="C20"/>
  <c r="C21"/>
  <c r="C22"/>
  <c r="C23"/>
  <c r="C24"/>
  <c r="C17"/>
  <c r="C19" i="51"/>
  <c r="C20"/>
  <c r="C21"/>
  <c r="C22"/>
  <c r="C23"/>
  <c r="C24"/>
  <c r="C17"/>
  <c r="C19" i="49"/>
  <c r="C20"/>
  <c r="C21"/>
  <c r="C22"/>
  <c r="C23"/>
  <c r="C24"/>
  <c r="C17"/>
  <c r="E19" i="48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47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C19" i="46"/>
  <c r="C20"/>
  <c r="C21"/>
  <c r="C22"/>
  <c r="C23"/>
  <c r="C24"/>
  <c r="C19" i="45"/>
  <c r="C20"/>
  <c r="C21"/>
  <c r="C22"/>
  <c r="C23"/>
  <c r="C24"/>
  <c r="E19" i="44"/>
  <c r="E25" s="1"/>
  <c r="F19"/>
  <c r="F25" s="1"/>
  <c r="I19"/>
  <c r="I25" s="1"/>
  <c r="J19"/>
  <c r="J25" s="1"/>
  <c r="M25"/>
  <c r="O19"/>
  <c r="O25" s="1"/>
  <c r="D19"/>
  <c r="D25" s="1"/>
  <c r="C19"/>
  <c r="P19" s="1"/>
  <c r="C20"/>
  <c r="P20" s="1"/>
  <c r="C21"/>
  <c r="P21" s="1"/>
  <c r="C22"/>
  <c r="P22" s="1"/>
  <c r="C23"/>
  <c r="P23" s="1"/>
  <c r="C24"/>
  <c r="P24" s="1"/>
  <c r="E19" i="43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42"/>
  <c r="E25" s="1"/>
  <c r="F19"/>
  <c r="F25" s="1"/>
  <c r="I19"/>
  <c r="I25" s="1"/>
  <c r="J19"/>
  <c r="J25" s="1"/>
  <c r="M25"/>
  <c r="O19"/>
  <c r="O25" s="1"/>
  <c r="D19"/>
  <c r="D25" s="1"/>
  <c r="C19"/>
  <c r="C20"/>
  <c r="C21"/>
  <c r="C22"/>
  <c r="C23"/>
  <c r="C24"/>
  <c r="E19" i="41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40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39"/>
  <c r="E25" s="1"/>
  <c r="F19"/>
  <c r="F25" s="1"/>
  <c r="I19"/>
  <c r="I25" s="1"/>
  <c r="J19"/>
  <c r="J25" s="1"/>
  <c r="K19"/>
  <c r="K25" s="1"/>
  <c r="K26" s="1"/>
  <c r="M19"/>
  <c r="M25" s="1"/>
  <c r="O19"/>
  <c r="O25" s="1"/>
  <c r="D19"/>
  <c r="D25" s="1"/>
  <c r="C19"/>
  <c r="C20"/>
  <c r="C21"/>
  <c r="C22"/>
  <c r="C23"/>
  <c r="C24"/>
  <c r="E19" i="38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37"/>
  <c r="E25" s="1"/>
  <c r="I19"/>
  <c r="I25" s="1"/>
  <c r="L19"/>
  <c r="L25" s="1"/>
  <c r="N19"/>
  <c r="N25" s="1"/>
  <c r="D19"/>
  <c r="D25" s="1"/>
  <c r="C19"/>
  <c r="C20"/>
  <c r="C21"/>
  <c r="C22"/>
  <c r="C23"/>
  <c r="C24"/>
  <c r="E19" i="35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E19" i="34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C17"/>
  <c r="E19" i="33"/>
  <c r="E25" s="1"/>
  <c r="F19"/>
  <c r="F25" s="1"/>
  <c r="I19"/>
  <c r="I25" s="1"/>
  <c r="J19"/>
  <c r="J25" s="1"/>
  <c r="M19"/>
  <c r="M25" s="1"/>
  <c r="O19"/>
  <c r="O25" s="1"/>
  <c r="D19"/>
  <c r="D25" s="1"/>
  <c r="C19"/>
  <c r="C20"/>
  <c r="C21"/>
  <c r="C22"/>
  <c r="C23"/>
  <c r="C24"/>
  <c r="C25" i="48" l="1"/>
  <c r="C26" s="1"/>
  <c r="C25" i="47"/>
  <c r="C26" s="1"/>
  <c r="C25" i="46"/>
  <c r="C26" s="1"/>
  <c r="C25" i="45"/>
  <c r="C26" s="1"/>
  <c r="C25" i="44"/>
  <c r="C26" s="1"/>
  <c r="C25" i="43"/>
  <c r="C26" s="1"/>
  <c r="C25" i="42"/>
  <c r="C26" s="1"/>
  <c r="C25" i="41"/>
  <c r="C26" s="1"/>
  <c r="C25" i="40"/>
  <c r="C25" i="39"/>
  <c r="C26" s="1"/>
  <c r="C25" i="38"/>
  <c r="C26" s="1"/>
  <c r="C25" i="37"/>
  <c r="C26" s="1"/>
  <c r="C25" i="35"/>
  <c r="C26" s="1"/>
  <c r="C25" i="34"/>
  <c r="C25" i="51"/>
  <c r="C26" s="1"/>
  <c r="C25" i="52"/>
  <c r="C26" s="1"/>
  <c r="C25" i="53"/>
  <c r="C26" s="1"/>
  <c r="C25" i="54"/>
  <c r="C26" s="1"/>
  <c r="C25" i="55"/>
  <c r="C26" s="1"/>
  <c r="C25" i="49"/>
  <c r="C26" s="1"/>
  <c r="C25" i="33"/>
  <c r="C26" s="1"/>
  <c r="P7" i="44"/>
  <c r="O7" i="55" l="1"/>
  <c r="O7" i="54"/>
  <c r="N7" i="52"/>
  <c r="N7" i="51"/>
  <c r="O7" i="49"/>
  <c r="O7" i="46"/>
  <c r="O7" i="45"/>
  <c r="P7" i="43"/>
  <c r="P7" i="41"/>
  <c r="O7" i="39"/>
  <c r="P7" i="38"/>
  <c r="O7" i="37"/>
  <c r="P7" i="35"/>
  <c r="P7" i="33"/>
  <c r="E11" i="54" l="1"/>
  <c r="E17" s="1"/>
  <c r="E26" s="1"/>
  <c r="F11"/>
  <c r="F17" s="1"/>
  <c r="F26" s="1"/>
  <c r="I11"/>
  <c r="I17" s="1"/>
  <c r="I26" s="1"/>
  <c r="L11"/>
  <c r="L17" s="1"/>
  <c r="L26" s="1"/>
  <c r="N11"/>
  <c r="N17" s="1"/>
  <c r="N26" s="1"/>
  <c r="D11"/>
  <c r="D17" s="1"/>
  <c r="D26" s="1"/>
  <c r="E11" i="53"/>
  <c r="E17" s="1"/>
  <c r="E26" s="1"/>
  <c r="F11"/>
  <c r="F17" s="1"/>
  <c r="F26" s="1"/>
  <c r="H11"/>
  <c r="H17" s="1"/>
  <c r="H26" s="1"/>
  <c r="I11"/>
  <c r="I17" s="1"/>
  <c r="I26" s="1"/>
  <c r="J11"/>
  <c r="J17" s="1"/>
  <c r="J26" s="1"/>
  <c r="L11"/>
  <c r="L17" s="1"/>
  <c r="N11"/>
  <c r="N17" s="1"/>
  <c r="N26" s="1"/>
  <c r="D11"/>
  <c r="D17" s="1"/>
  <c r="D26" s="1"/>
  <c r="O11" i="49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O11" i="48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O11" i="47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E11" i="43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O11"/>
  <c r="O17" s="1"/>
  <c r="O26" s="1"/>
  <c r="O11" i="40"/>
  <c r="O17" s="1"/>
  <c r="O26" s="1"/>
  <c r="E1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D11"/>
  <c r="D17" s="1"/>
  <c r="D26" s="1"/>
  <c r="O11" i="38"/>
  <c r="O17" s="1"/>
  <c r="O26" s="1"/>
  <c r="I11"/>
  <c r="I17" s="1"/>
  <c r="I26" s="1"/>
  <c r="J11"/>
  <c r="J17" s="1"/>
  <c r="J26" s="1"/>
  <c r="M11"/>
  <c r="M17" s="1"/>
  <c r="M26" s="1"/>
  <c r="F11"/>
  <c r="F17" s="1"/>
  <c r="F26" s="1"/>
  <c r="E11"/>
  <c r="E17" s="1"/>
  <c r="E26" s="1"/>
  <c r="D11"/>
  <c r="D17" s="1"/>
  <c r="D26" s="1"/>
  <c r="O11" i="34"/>
  <c r="O17" s="1"/>
  <c r="O26" s="1"/>
  <c r="M11"/>
  <c r="M17" s="1"/>
  <c r="M26" s="1"/>
  <c r="J11"/>
  <c r="J17" s="1"/>
  <c r="J26" s="1"/>
  <c r="I11"/>
  <c r="I17" s="1"/>
  <c r="I26" s="1"/>
  <c r="F11"/>
  <c r="F17" s="1"/>
  <c r="F26" s="1"/>
  <c r="E11"/>
  <c r="E17" s="1"/>
  <c r="E26" s="1"/>
  <c r="D11"/>
  <c r="D17" s="1"/>
  <c r="D26" s="1"/>
  <c r="O11" i="33"/>
  <c r="O17" s="1"/>
  <c r="O26" s="1"/>
  <c r="M11"/>
  <c r="M17" s="1"/>
  <c r="M26" s="1"/>
  <c r="J11"/>
  <c r="J17" s="1"/>
  <c r="J26" s="1"/>
  <c r="I11"/>
  <c r="I17" s="1"/>
  <c r="I26" s="1"/>
  <c r="F11"/>
  <c r="F17" s="1"/>
  <c r="F26" s="1"/>
  <c r="E11"/>
  <c r="D11"/>
  <c r="D17" s="1"/>
  <c r="D26" s="1"/>
  <c r="E12" l="1"/>
  <c r="E17" s="1"/>
  <c r="E26" s="1"/>
  <c r="E16" i="35"/>
  <c r="F16"/>
  <c r="I16"/>
  <c r="J16"/>
  <c r="M16"/>
  <c r="O16"/>
  <c r="D16"/>
  <c r="E16" i="41"/>
  <c r="F16"/>
  <c r="I16"/>
  <c r="J16"/>
  <c r="M16"/>
  <c r="O16"/>
  <c r="D16"/>
  <c r="N11" i="52" l="1"/>
  <c r="N17" s="1"/>
  <c r="N26" s="1"/>
  <c r="L11"/>
  <c r="L17" s="1"/>
  <c r="L26" s="1"/>
  <c r="K17"/>
  <c r="K26" s="1"/>
  <c r="J17"/>
  <c r="J26" s="1"/>
  <c r="I11"/>
  <c r="I17" s="1"/>
  <c r="I26" s="1"/>
  <c r="F11"/>
  <c r="F17" s="1"/>
  <c r="F26" s="1"/>
  <c r="E11" i="55"/>
  <c r="E17" s="1"/>
  <c r="E26" s="1"/>
  <c r="F11"/>
  <c r="F17" s="1"/>
  <c r="F26" s="1"/>
  <c r="I11"/>
  <c r="I17" s="1"/>
  <c r="I26" s="1"/>
  <c r="J11"/>
  <c r="J17" s="1"/>
  <c r="J26" s="1"/>
  <c r="L11"/>
  <c r="L17" s="1"/>
  <c r="L26" s="1"/>
  <c r="N11"/>
  <c r="N17" s="1"/>
  <c r="N26" s="1"/>
  <c r="O11"/>
  <c r="O17" s="1"/>
  <c r="O26" s="1"/>
  <c r="D11"/>
  <c r="D17" s="1"/>
  <c r="D26" s="1"/>
  <c r="E11" i="52"/>
  <c r="E17" s="1"/>
  <c r="E26" s="1"/>
  <c r="D11"/>
  <c r="D17" s="1"/>
  <c r="D26" s="1"/>
  <c r="E11" i="51"/>
  <c r="E17" s="1"/>
  <c r="E26" s="1"/>
  <c r="F11"/>
  <c r="F17" s="1"/>
  <c r="F26" s="1"/>
  <c r="I11"/>
  <c r="I17" s="1"/>
  <c r="I26" s="1"/>
  <c r="J11"/>
  <c r="J17" s="1"/>
  <c r="J26" s="1"/>
  <c r="K17"/>
  <c r="K26" s="1"/>
  <c r="L11"/>
  <c r="L17" s="1"/>
  <c r="L26" s="1"/>
  <c r="N11"/>
  <c r="N17" s="1"/>
  <c r="N26" s="1"/>
  <c r="D11"/>
  <c r="D17" s="1"/>
  <c r="D26" s="1"/>
  <c r="P25" i="55"/>
  <c r="P16"/>
  <c r="P15"/>
  <c r="P14"/>
  <c r="P13"/>
  <c r="P12"/>
  <c r="P11"/>
  <c r="A10"/>
  <c r="P16" i="54"/>
  <c r="P15"/>
  <c r="P14"/>
  <c r="P13"/>
  <c r="P12"/>
  <c r="P11"/>
  <c r="P17" s="1"/>
  <c r="A10"/>
  <c r="P16" i="53"/>
  <c r="P15"/>
  <c r="P14"/>
  <c r="P13"/>
  <c r="P12"/>
  <c r="P11"/>
  <c r="P17" s="1"/>
  <c r="A10"/>
  <c r="P16" i="52"/>
  <c r="P15"/>
  <c r="P14"/>
  <c r="P13"/>
  <c r="P12"/>
  <c r="A10"/>
  <c r="P25" i="51"/>
  <c r="P16"/>
  <c r="P15"/>
  <c r="P14"/>
  <c r="P13"/>
  <c r="P12"/>
  <c r="P11"/>
  <c r="P17" s="1"/>
  <c r="A10"/>
  <c r="E11" i="46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45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44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42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41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39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E11" i="37"/>
  <c r="E17" s="1"/>
  <c r="E26" s="1"/>
  <c r="F11"/>
  <c r="F17" s="1"/>
  <c r="F26" s="1"/>
  <c r="I11"/>
  <c r="I17" s="1"/>
  <c r="I26" s="1"/>
  <c r="J11"/>
  <c r="J17" s="1"/>
  <c r="J26" s="1"/>
  <c r="L11"/>
  <c r="L17" s="1"/>
  <c r="L26" s="1"/>
  <c r="N11"/>
  <c r="N17" s="1"/>
  <c r="N26" s="1"/>
  <c r="D11"/>
  <c r="D17" s="1"/>
  <c r="D26" s="1"/>
  <c r="E11" i="35"/>
  <c r="E17" s="1"/>
  <c r="E26" s="1"/>
  <c r="F11"/>
  <c r="F17" s="1"/>
  <c r="F26" s="1"/>
  <c r="I11"/>
  <c r="I17" s="1"/>
  <c r="I26" s="1"/>
  <c r="J11"/>
  <c r="J17" s="1"/>
  <c r="J26" s="1"/>
  <c r="M11"/>
  <c r="M17" s="1"/>
  <c r="M26" s="1"/>
  <c r="O11"/>
  <c r="O17" s="1"/>
  <c r="O26" s="1"/>
  <c r="D11"/>
  <c r="D17" s="1"/>
  <c r="D26" s="1"/>
  <c r="P25" i="49"/>
  <c r="P16"/>
  <c r="P15"/>
  <c r="P14"/>
  <c r="P13"/>
  <c r="P12"/>
  <c r="P11"/>
  <c r="P17" s="1"/>
  <c r="A10"/>
  <c r="P16" i="48"/>
  <c r="P15"/>
  <c r="P14"/>
  <c r="P13"/>
  <c r="P12"/>
  <c r="P11"/>
  <c r="P17" s="1"/>
  <c r="A10"/>
  <c r="P16" i="47"/>
  <c r="P15"/>
  <c r="P14"/>
  <c r="P13"/>
  <c r="P12"/>
  <c r="P11"/>
  <c r="P17" s="1"/>
  <c r="A10"/>
  <c r="Q16" i="46"/>
  <c r="Q15"/>
  <c r="Q14"/>
  <c r="Q13"/>
  <c r="Q12"/>
  <c r="Q11"/>
  <c r="Q17" s="1"/>
  <c r="A10"/>
  <c r="Q16" i="45"/>
  <c r="Q15"/>
  <c r="Q14"/>
  <c r="Q13"/>
  <c r="Q12"/>
  <c r="Q11"/>
  <c r="Q17" s="1"/>
  <c r="A10"/>
  <c r="P16" i="44"/>
  <c r="P15"/>
  <c r="P14"/>
  <c r="P13"/>
  <c r="P12"/>
  <c r="P11"/>
  <c r="P17" s="1"/>
  <c r="A10"/>
  <c r="Q16" i="43"/>
  <c r="Q15"/>
  <c r="Q14"/>
  <c r="Q13"/>
  <c r="Q12"/>
  <c r="Q11"/>
  <c r="Q17" s="1"/>
  <c r="A10"/>
  <c r="Q16" i="42"/>
  <c r="Q15"/>
  <c r="Q14"/>
  <c r="Q13"/>
  <c r="Q12"/>
  <c r="Q11"/>
  <c r="Q17" s="1"/>
  <c r="A10"/>
  <c r="P16" i="41"/>
  <c r="P15"/>
  <c r="P14"/>
  <c r="P13"/>
  <c r="P12"/>
  <c r="P11"/>
  <c r="P17" s="1"/>
  <c r="A10"/>
  <c r="P16" i="40"/>
  <c r="P15"/>
  <c r="P14"/>
  <c r="P13"/>
  <c r="P12"/>
  <c r="P11"/>
  <c r="P17" s="1"/>
  <c r="A10"/>
  <c r="P25" i="39"/>
  <c r="P16"/>
  <c r="P15"/>
  <c r="P14"/>
  <c r="P13"/>
  <c r="P12"/>
  <c r="P11"/>
  <c r="P17" s="1"/>
  <c r="A10"/>
  <c r="P25" i="38"/>
  <c r="P26" s="1"/>
  <c r="P16"/>
  <c r="P15"/>
  <c r="P14"/>
  <c r="P13"/>
  <c r="P12"/>
  <c r="P11"/>
  <c r="P17" s="1"/>
  <c r="A10"/>
  <c r="P17" i="55" l="1"/>
  <c r="P26" i="51"/>
  <c r="P26" i="49"/>
  <c r="P26" i="39"/>
  <c r="P25" i="54"/>
  <c r="P26" s="1"/>
  <c r="P25" i="53"/>
  <c r="P26" s="1"/>
  <c r="P25" i="52"/>
  <c r="Q25" i="45"/>
  <c r="Q26" s="1"/>
  <c r="R19"/>
  <c r="P25" i="41"/>
  <c r="P26" s="1"/>
  <c r="P25" i="40"/>
  <c r="P26" s="1"/>
  <c r="P26" i="55"/>
  <c r="P25" i="48"/>
  <c r="P26" s="1"/>
  <c r="P25" i="47"/>
  <c r="P26" s="1"/>
  <c r="Q25" i="46"/>
  <c r="Q26" s="1"/>
  <c r="P25" i="44"/>
  <c r="P26" s="1"/>
  <c r="Q25" i="43"/>
  <c r="Q26" s="1"/>
  <c r="Q25" i="42"/>
  <c r="Q26" s="1"/>
  <c r="Q11" i="38"/>
  <c r="Q12" s="1"/>
  <c r="Q13" s="1"/>
  <c r="Q14" s="1"/>
  <c r="Q15" s="1"/>
  <c r="Q16" s="1"/>
  <c r="Q26"/>
  <c r="Q11" i="39"/>
  <c r="Q12" s="1"/>
  <c r="Q13" s="1"/>
  <c r="Q14" s="1"/>
  <c r="Q15" s="1"/>
  <c r="Q16" s="1"/>
  <c r="Q26"/>
  <c r="Q11" i="40"/>
  <c r="Q12" s="1"/>
  <c r="Q13" s="1"/>
  <c r="Q14" s="1"/>
  <c r="Q15" s="1"/>
  <c r="Q16" s="1"/>
  <c r="Q26"/>
  <c r="Q11" i="41"/>
  <c r="Q12" s="1"/>
  <c r="Q13" s="1"/>
  <c r="Q14" s="1"/>
  <c r="Q15" s="1"/>
  <c r="Q16" s="1"/>
  <c r="Q26"/>
  <c r="R11" i="42"/>
  <c r="R12" s="1"/>
  <c r="R13" s="1"/>
  <c r="R14" s="1"/>
  <c r="R15" s="1"/>
  <c r="R16" s="1"/>
  <c r="R26"/>
  <c r="R11" i="43"/>
  <c r="R12" s="1"/>
  <c r="R13" s="1"/>
  <c r="R14" s="1"/>
  <c r="R15" s="1"/>
  <c r="R16" s="1"/>
  <c r="R26"/>
  <c r="Q11" i="44"/>
  <c r="Q12" s="1"/>
  <c r="Q13" s="1"/>
  <c r="Q14" s="1"/>
  <c r="Q15" s="1"/>
  <c r="Q16" s="1"/>
  <c r="Q26"/>
  <c r="R11" i="45"/>
  <c r="R12" s="1"/>
  <c r="R13" s="1"/>
  <c r="R14" s="1"/>
  <c r="R15" s="1"/>
  <c r="R16" s="1"/>
  <c r="R20" s="1"/>
  <c r="R21" s="1"/>
  <c r="R22" s="1"/>
  <c r="R23" s="1"/>
  <c r="R24" s="1"/>
  <c r="R26"/>
  <c r="R11" i="46"/>
  <c r="R12" s="1"/>
  <c r="R13" s="1"/>
  <c r="R14" s="1"/>
  <c r="R15" s="1"/>
  <c r="R16" s="1"/>
  <c r="R26"/>
  <c r="Q11" i="47"/>
  <c r="Q12" s="1"/>
  <c r="Q13" s="1"/>
  <c r="Q14" s="1"/>
  <c r="Q15" s="1"/>
  <c r="Q16" s="1"/>
  <c r="Q26"/>
  <c r="Q11" i="48"/>
  <c r="Q12" s="1"/>
  <c r="Q13" s="1"/>
  <c r="Q14" s="1"/>
  <c r="Q15" s="1"/>
  <c r="Q16" s="1"/>
  <c r="Q26"/>
  <c r="Q11" i="49"/>
  <c r="Q12" s="1"/>
  <c r="Q13" s="1"/>
  <c r="Q14" s="1"/>
  <c r="Q15" s="1"/>
  <c r="Q16" s="1"/>
  <c r="Q26"/>
  <c r="Q11" i="51"/>
  <c r="Q12" s="1"/>
  <c r="Q13" s="1"/>
  <c r="Q14" s="1"/>
  <c r="Q15" s="1"/>
  <c r="Q16" s="1"/>
  <c r="Q19" s="1"/>
  <c r="Q20" s="1"/>
  <c r="Q21" s="1"/>
  <c r="Q22" s="1"/>
  <c r="Q23" s="1"/>
  <c r="Q24" s="1"/>
  <c r="Q26"/>
  <c r="Q11" i="53"/>
  <c r="Q12" s="1"/>
  <c r="Q13" s="1"/>
  <c r="Q14" s="1"/>
  <c r="Q15" s="1"/>
  <c r="Q16" s="1"/>
  <c r="Q19" s="1"/>
  <c r="Q20" s="1"/>
  <c r="Q21" s="1"/>
  <c r="Q22" s="1"/>
  <c r="Q23" s="1"/>
  <c r="Q24" s="1"/>
  <c r="Q26"/>
  <c r="Q11" i="54"/>
  <c r="Q12" s="1"/>
  <c r="Q13" s="1"/>
  <c r="Q14" s="1"/>
  <c r="Q15" s="1"/>
  <c r="Q16" s="1"/>
  <c r="Q26"/>
  <c r="P11" i="52"/>
  <c r="P17" s="1"/>
  <c r="Q11" i="55"/>
  <c r="Q12" s="1"/>
  <c r="Q13" s="1"/>
  <c r="Q14" s="1"/>
  <c r="Q15" s="1"/>
  <c r="Q16" s="1"/>
  <c r="Q19" s="1"/>
  <c r="Q20" s="1"/>
  <c r="Q21" s="1"/>
  <c r="Q22" s="1"/>
  <c r="Q23" s="1"/>
  <c r="Q24" s="1"/>
  <c r="Q26"/>
  <c r="P25" i="37"/>
  <c r="P16"/>
  <c r="P15"/>
  <c r="P14"/>
  <c r="P13"/>
  <c r="P12"/>
  <c r="P11"/>
  <c r="P17" s="1"/>
  <c r="A10"/>
  <c r="Q16" i="35"/>
  <c r="Q15"/>
  <c r="Q14"/>
  <c r="Q13"/>
  <c r="Q12"/>
  <c r="Q11"/>
  <c r="Q17" s="1"/>
  <c r="A10"/>
  <c r="Q25" i="34"/>
  <c r="Q16"/>
  <c r="Q15"/>
  <c r="Q14"/>
  <c r="Q13"/>
  <c r="Q12"/>
  <c r="Q11"/>
  <c r="Q17" s="1"/>
  <c r="A10"/>
  <c r="Q25" i="33"/>
  <c r="Q16"/>
  <c r="Q15"/>
  <c r="Q14"/>
  <c r="Q13"/>
  <c r="Q12"/>
  <c r="Q11"/>
  <c r="A10"/>
  <c r="Q26" i="34" l="1"/>
  <c r="Q17" i="33"/>
  <c r="Q26"/>
  <c r="P26" i="52"/>
  <c r="Q26" s="1"/>
  <c r="P26" i="37"/>
  <c r="Q25" i="35"/>
  <c r="Q26" s="1"/>
  <c r="Q19" i="54"/>
  <c r="Q20" s="1"/>
  <c r="Q21" s="1"/>
  <c r="Q22" s="1"/>
  <c r="Q23" s="1"/>
  <c r="Q24" s="1"/>
  <c r="Q18"/>
  <c r="Q18" i="49"/>
  <c r="Q19" s="1"/>
  <c r="Q20" s="1"/>
  <c r="Q21" s="1"/>
  <c r="Q22" s="1"/>
  <c r="Q23" s="1"/>
  <c r="Q24" s="1"/>
  <c r="Q18" i="48"/>
  <c r="Q19" s="1"/>
  <c r="Q20" s="1"/>
  <c r="Q21" s="1"/>
  <c r="Q22" s="1"/>
  <c r="Q23" s="1"/>
  <c r="Q24" s="1"/>
  <c r="Q18" i="47"/>
  <c r="Q19" s="1"/>
  <c r="Q20" s="1"/>
  <c r="Q21" s="1"/>
  <c r="Q22" s="1"/>
  <c r="Q23" s="1"/>
  <c r="Q24" s="1"/>
  <c r="R18" i="46"/>
  <c r="R19" s="1"/>
  <c r="R20" s="1"/>
  <c r="R21" s="1"/>
  <c r="R22" s="1"/>
  <c r="R23" s="1"/>
  <c r="R24" s="1"/>
  <c r="Q18" i="44"/>
  <c r="Q19" s="1"/>
  <c r="Q20" s="1"/>
  <c r="Q21" s="1"/>
  <c r="Q22" s="1"/>
  <c r="Q23" s="1"/>
  <c r="Q24" s="1"/>
  <c r="R18" i="43"/>
  <c r="R19" s="1"/>
  <c r="R20" s="1"/>
  <c r="R21" s="1"/>
  <c r="R22" s="1"/>
  <c r="R23" s="1"/>
  <c r="R24" s="1"/>
  <c r="R18" i="42"/>
  <c r="R19" s="1"/>
  <c r="R20" s="1"/>
  <c r="R21" s="1"/>
  <c r="R22" s="1"/>
  <c r="R23" s="1"/>
  <c r="R24" s="1"/>
  <c r="Q18" i="41"/>
  <c r="Q19" s="1"/>
  <c r="Q20" s="1"/>
  <c r="Q21" s="1"/>
  <c r="Q22" s="1"/>
  <c r="Q23" s="1"/>
  <c r="Q24" s="1"/>
  <c r="Q18" i="40"/>
  <c r="Q19" s="1"/>
  <c r="Q20" s="1"/>
  <c r="Q21" s="1"/>
  <c r="Q22" s="1"/>
  <c r="Q23" s="1"/>
  <c r="Q24" s="1"/>
  <c r="Q18" i="39"/>
  <c r="Q19" s="1"/>
  <c r="Q20" s="1"/>
  <c r="Q21" s="1"/>
  <c r="Q22" s="1"/>
  <c r="Q23" s="1"/>
  <c r="Q24" s="1"/>
  <c r="Q18" i="38"/>
  <c r="Q19" s="1"/>
  <c r="Q20" s="1"/>
  <c r="Q21" s="1"/>
  <c r="Q22" s="1"/>
  <c r="Q23" s="1"/>
  <c r="Q24" s="1"/>
  <c r="R11" i="33"/>
  <c r="R12" s="1"/>
  <c r="R13" s="1"/>
  <c r="R14" s="1"/>
  <c r="R15" s="1"/>
  <c r="R16" s="1"/>
  <c r="R26"/>
  <c r="R11" i="34"/>
  <c r="R12" s="1"/>
  <c r="R13" s="1"/>
  <c r="R14" s="1"/>
  <c r="R15" s="1"/>
  <c r="R16" s="1"/>
  <c r="R26"/>
  <c r="R11" i="35"/>
  <c r="R12" s="1"/>
  <c r="R13" s="1"/>
  <c r="R14" s="1"/>
  <c r="R15" s="1"/>
  <c r="R16" s="1"/>
  <c r="R26"/>
  <c r="Q11" i="37"/>
  <c r="Q12" s="1"/>
  <c r="Q13" s="1"/>
  <c r="Q14" s="1"/>
  <c r="Q15" s="1"/>
  <c r="Q16" s="1"/>
  <c r="Q26"/>
  <c r="Q11" i="52"/>
  <c r="Q12" s="1"/>
  <c r="Q13" s="1"/>
  <c r="Q14" s="1"/>
  <c r="Q15" s="1"/>
  <c r="Q16" s="1"/>
  <c r="Q19" l="1"/>
  <c r="Q20" s="1"/>
  <c r="Q21" s="1"/>
  <c r="Q22" s="1"/>
  <c r="Q23" s="1"/>
  <c r="Q24" s="1"/>
  <c r="Q18"/>
  <c r="Q18" i="37"/>
  <c r="Q19" s="1"/>
  <c r="Q20" s="1"/>
  <c r="Q21" s="1"/>
  <c r="Q22" s="1"/>
  <c r="Q23" s="1"/>
  <c r="Q24" s="1"/>
  <c r="R18" i="35"/>
  <c r="R19" s="1"/>
  <c r="R20" s="1"/>
  <c r="R21" s="1"/>
  <c r="R22" s="1"/>
  <c r="R23" s="1"/>
  <c r="R24" s="1"/>
  <c r="R18" i="34"/>
  <c r="R19" s="1"/>
  <c r="R20" s="1"/>
  <c r="R21" s="1"/>
  <c r="R22" s="1"/>
  <c r="R23" s="1"/>
  <c r="R24" s="1"/>
  <c r="R18" i="33"/>
  <c r="R19" s="1"/>
  <c r="R20" s="1"/>
  <c r="R21" s="1"/>
  <c r="R22" s="1"/>
  <c r="R23" s="1"/>
  <c r="R24" s="1"/>
</calcChain>
</file>

<file path=xl/sharedStrings.xml><?xml version="1.0" encoding="utf-8"?>
<sst xmlns="http://schemas.openxmlformats.org/spreadsheetml/2006/main" count="1013" uniqueCount="97">
  <si>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</si>
  <si>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</si>
  <si>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</si>
  <si>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</si>
  <si>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</si>
  <si>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</si>
  <si>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</si>
  <si>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</si>
  <si>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</si>
  <si>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</si>
  <si>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</si>
  <si>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</si>
  <si>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Адрес</t>
  </si>
  <si>
    <t>Категория дома</t>
  </si>
  <si>
    <t>Площадь дома</t>
  </si>
  <si>
    <t>Входящий остаток</t>
  </si>
  <si>
    <t>Поступило денежных средств</t>
  </si>
  <si>
    <t>Содержание УК</t>
  </si>
  <si>
    <t>Аварийная служба</t>
  </si>
  <si>
    <t>Общеэксплуатационные расходы</t>
  </si>
  <si>
    <t>ТО газ. Оборудоваеия</t>
  </si>
  <si>
    <t>Проверка венканалов</t>
  </si>
  <si>
    <t>Уборка и содержание контейнерных площадок</t>
  </si>
  <si>
    <t>Профосмотр инженерных сетей</t>
  </si>
  <si>
    <t>Итого израсходовано</t>
  </si>
  <si>
    <t>Остаток на конец периода</t>
  </si>
  <si>
    <t>И З Р А С Х О Д О В А Н О</t>
  </si>
  <si>
    <t>кв.м.</t>
  </si>
  <si>
    <t>Вывоз ТБО</t>
  </si>
  <si>
    <t>Вывоз ЖБО</t>
  </si>
  <si>
    <t>пос.Новки</t>
  </si>
  <si>
    <t xml:space="preserve">ул.Ильича </t>
  </si>
  <si>
    <t>ул.Ильича</t>
  </si>
  <si>
    <t>ул.Калинина</t>
  </si>
  <si>
    <t>д.№ 2</t>
  </si>
  <si>
    <t>ул.Чапаева</t>
  </si>
  <si>
    <t xml:space="preserve">ул.Чапаева </t>
  </si>
  <si>
    <t>д.№  3</t>
  </si>
  <si>
    <t>д.№  5</t>
  </si>
  <si>
    <t>п.Новки</t>
  </si>
  <si>
    <t>д.№  9</t>
  </si>
  <si>
    <t>д.№  37</t>
  </si>
  <si>
    <t>д.№ 39</t>
  </si>
  <si>
    <t>д.№ 43</t>
  </si>
  <si>
    <t>д.№ 45</t>
  </si>
  <si>
    <t>д.№  12</t>
  </si>
  <si>
    <t>д.№  14</t>
  </si>
  <si>
    <t>д.№ 17</t>
  </si>
  <si>
    <t>д.№ 19</t>
  </si>
  <si>
    <t>д.№ 21</t>
  </si>
  <si>
    <t xml:space="preserve">ул.Железнодорожная </t>
  </si>
  <si>
    <t>д.№  4</t>
  </si>
  <si>
    <t>д.№  6</t>
  </si>
  <si>
    <t>д.№  10</t>
  </si>
  <si>
    <t>д.№  18</t>
  </si>
  <si>
    <t>д.№  20</t>
  </si>
  <si>
    <t>д.№  15</t>
  </si>
  <si>
    <t>д.№  16</t>
  </si>
  <si>
    <t>д.№  13</t>
  </si>
  <si>
    <t>Итого</t>
  </si>
  <si>
    <t>ИТОГО</t>
  </si>
  <si>
    <t>ФИНАНСОВЫЙ ОТЧЕТ за 2012</t>
  </si>
  <si>
    <t>За копию устава</t>
  </si>
  <si>
    <t>За сдачу отчетности</t>
  </si>
  <si>
    <t>За сдаче отчетности</t>
  </si>
  <si>
    <t>за объявление</t>
  </si>
  <si>
    <t>Ремонт электропроводки</t>
  </si>
  <si>
    <t>Ремонт конька, козырьков , входных площадок</t>
  </si>
  <si>
    <t>Ремонт кровли</t>
  </si>
  <si>
    <t>Средства на капитальный ремонт</t>
  </si>
  <si>
    <t>Остаток на начало отчетного периода</t>
  </si>
  <si>
    <t>Собрано за 1 полугодие 2012 г.</t>
  </si>
  <si>
    <t>Израсходовано</t>
  </si>
  <si>
    <t>Остаток на конец  отчетного периода</t>
  </si>
  <si>
    <t>Комиссионные сборы 2,5 %</t>
  </si>
  <si>
    <t>1 полугодие</t>
  </si>
  <si>
    <t>2 полугодие</t>
  </si>
  <si>
    <t>Резерв / приобр. Инструм. и спец. Одежды</t>
  </si>
  <si>
    <t>Ремонт вытяжных труб</t>
  </si>
  <si>
    <t>Собрано за  2012 г.</t>
  </si>
  <si>
    <t>Собрано за 2012 г.</t>
  </si>
  <si>
    <t>Установка двери</t>
  </si>
  <si>
    <t>Пластиковые окна</t>
  </si>
  <si>
    <t>Приобр. Инструм. и спец. Одежды</t>
  </si>
  <si>
    <t>Резерв( непредвиденные расходы)</t>
  </si>
  <si>
    <t>Содержание и текущий ремонт общедомового имущества</t>
  </si>
  <si>
    <t>5,47+0,37</t>
  </si>
  <si>
    <t>Сдача отчетности</t>
  </si>
  <si>
    <t>6,94+0,37</t>
  </si>
  <si>
    <t>5,61+0,37</t>
  </si>
  <si>
    <t>Кап.ремонт сист. эл. снабжения</t>
  </si>
  <si>
    <t>Собрано собственниками</t>
  </si>
  <si>
    <t>Расходы по изготовлению и доставки квиттанций и почтовые сборы</t>
  </si>
  <si>
    <t xml:space="preserve">                                                                                                                </t>
  </si>
  <si>
    <t>Приложение № 1</t>
  </si>
  <si>
    <t xml:space="preserve"> </t>
  </si>
  <si>
    <t>За бункер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</si>
</sst>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1" fillId="0" borderId="0" xfId="0" applyFont="1" applyAlignment="1">
      <alignment vertical="justify"/>
    </xf>
    <xf numFmtId="0" fontId="0" fillId="0" borderId="4" xfId="0" applyBorder="1"/>
    <xf numFmtId="0" fontId="1" fillId="0" borderId="4" xfId="0" applyFont="1" applyBorder="1" applyAlignment="1">
      <alignment vertical="justify"/>
    </xf>
    <xf numFmtId="0" fontId="0" fillId="2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horizontal="center" vertical="justify"/>
    </xf>
    <xf numFmtId="0" fontId="1" fillId="0" borderId="1" xfId="0" applyFont="1" applyBorder="1"/>
    <xf numFmtId="0" fontId="1" fillId="0" borderId="6" xfId="0" applyFont="1" applyBorder="1" applyAlignment="1">
      <alignment horizontal="center"/>
    </xf>
    <xf numFmtId="0" fontId="1" fillId="2" borderId="4" xfId="0" applyFont="1" applyFill="1" applyBorder="1"/>
    <xf numFmtId="0" fontId="1" fillId="0" borderId="4" xfId="0" applyFont="1" applyBorder="1" applyAlignment="1">
      <alignment horizontal="center" vertical="justify"/>
    </xf>
    <xf numFmtId="2" fontId="0" fillId="0" borderId="4" xfId="0" applyNumberFormat="1" applyBorder="1"/>
    <xf numFmtId="2" fontId="0" fillId="2" borderId="4" xfId="0" applyNumberFormat="1" applyFill="1" applyBorder="1"/>
    <xf numFmtId="2" fontId="1" fillId="2" borderId="4" xfId="0" applyNumberFormat="1" applyFont="1" applyFill="1" applyBorder="1"/>
    <xf numFmtId="0" fontId="0" fillId="0" borderId="0" xfId="0" applyFill="1" applyBorder="1"/>
    <xf numFmtId="1" fontId="0" fillId="0" borderId="4" xfId="0" applyNumberFormat="1" applyBorder="1"/>
    <xf numFmtId="0" fontId="0" fillId="0" borderId="4" xfId="0" applyFill="1" applyBorder="1"/>
    <xf numFmtId="0" fontId="0" fillId="3" borderId="4" xfId="0" applyFill="1" applyBorder="1"/>
    <xf numFmtId="0" fontId="0" fillId="0" borderId="7" xfId="0" applyBorder="1" applyAlignment="1"/>
    <xf numFmtId="0" fontId="0" fillId="0" borderId="8" xfId="0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justify"/>
    </xf>
    <xf numFmtId="0" fontId="1" fillId="0" borderId="4" xfId="0" applyFont="1" applyFill="1" applyBorder="1" applyAlignment="1">
      <alignment horizontal="center" vertical="justify"/>
    </xf>
    <xf numFmtId="0" fontId="1" fillId="0" borderId="4" xfId="0" applyFont="1" applyFill="1" applyBorder="1"/>
    <xf numFmtId="2" fontId="0" fillId="0" borderId="4" xfId="0" applyNumberFormat="1" applyFill="1" applyBorder="1"/>
    <xf numFmtId="0" fontId="1" fillId="4" borderId="4" xfId="0" applyFont="1" applyFill="1" applyBorder="1"/>
    <xf numFmtId="0" fontId="1" fillId="4" borderId="0" xfId="0" applyFont="1" applyFill="1"/>
    <xf numFmtId="2" fontId="1" fillId="4" borderId="4" xfId="0" applyNumberFormat="1" applyFont="1" applyFill="1" applyBorder="1"/>
    <xf numFmtId="0" fontId="0" fillId="0" borderId="13" xfId="0" applyBorder="1" applyAlignment="1"/>
    <xf numFmtId="2" fontId="1" fillId="0" borderId="4" xfId="0" applyNumberFormat="1" applyFont="1" applyFill="1" applyBorder="1"/>
    <xf numFmtId="0" fontId="1" fillId="0" borderId="0" xfId="0" applyFont="1"/>
    <xf numFmtId="0" fontId="1" fillId="5" borderId="4" xfId="0" applyFont="1" applyFill="1" applyBorder="1"/>
    <xf numFmtId="2" fontId="1" fillId="5" borderId="4" xfId="0" applyNumberFormat="1" applyFont="1" applyFill="1" applyBorder="1"/>
    <xf numFmtId="0" fontId="1" fillId="5" borderId="0" xfId="0" applyFont="1" applyFill="1"/>
    <xf numFmtId="0" fontId="1" fillId="0" borderId="12" xfId="0" applyFont="1" applyBorder="1"/>
    <xf numFmtId="0" fontId="1" fillId="5" borderId="12" xfId="0" applyFont="1" applyFill="1" applyBorder="1"/>
    <xf numFmtId="0" fontId="3" fillId="0" borderId="4" xfId="0" applyFont="1" applyBorder="1" applyAlignment="1">
      <alignment vertical="justify"/>
    </xf>
    <xf numFmtId="0" fontId="1" fillId="4" borderId="7" xfId="0" applyFont="1" applyFill="1" applyBorder="1" applyAlignment="1"/>
    <xf numFmtId="0" fontId="1" fillId="4" borderId="13" xfId="0" applyFont="1" applyFill="1" applyBorder="1" applyAlignment="1"/>
    <xf numFmtId="0" fontId="1" fillId="4" borderId="8" xfId="0" applyFont="1" applyFill="1" applyBorder="1" applyAlignment="1"/>
    <xf numFmtId="0" fontId="1" fillId="4" borderId="4" xfId="0" applyFont="1" applyFill="1" applyBorder="1" applyAlignment="1">
      <alignment horizontal="center"/>
    </xf>
    <xf numFmtId="2" fontId="1" fillId="4" borderId="13" xfId="0" applyNumberFormat="1" applyFont="1" applyFill="1" applyBorder="1" applyAlignment="1"/>
    <xf numFmtId="2" fontId="0" fillId="0" borderId="4" xfId="0" applyNumberFormat="1" applyBorder="1" applyAlignment="1">
      <alignment horizontal="right"/>
    </xf>
    <xf numFmtId="2" fontId="0" fillId="3" borderId="4" xfId="0" applyNumberFormat="1" applyFill="1" applyBorder="1"/>
    <xf numFmtId="0" fontId="1" fillId="0" borderId="7" xfId="0" applyFont="1" applyBorder="1" applyAlignment="1">
      <alignment horizontal="center" vertical="justify"/>
    </xf>
    <xf numFmtId="0" fontId="1" fillId="0" borderId="4" xfId="0" applyFont="1" applyBorder="1" applyAlignment="1">
      <alignment horizontal="center" vertical="justify"/>
    </xf>
    <xf numFmtId="0" fontId="0" fillId="0" borderId="7" xfId="0" applyBorder="1" applyAlignment="1">
      <alignment horizontal="center"/>
    </xf>
    <xf numFmtId="0" fontId="0" fillId="0" borderId="0" xfId="0" applyBorder="1"/>
    <xf numFmtId="2" fontId="0" fillId="0" borderId="7" xfId="0" applyNumberFormat="1" applyBorder="1" applyAlignment="1"/>
    <xf numFmtId="0" fontId="1" fillId="0" borderId="7" xfId="0" applyFont="1" applyBorder="1" applyAlignment="1">
      <alignment vertical="justify"/>
    </xf>
    <xf numFmtId="0" fontId="1" fillId="4" borderId="6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justify"/>
    </xf>
    <xf numFmtId="0" fontId="1" fillId="4" borderId="4" xfId="0" applyFont="1" applyFill="1" applyBorder="1" applyAlignment="1">
      <alignment vertical="justify"/>
    </xf>
    <xf numFmtId="0" fontId="0" fillId="4" borderId="4" xfId="0" applyFill="1" applyBorder="1"/>
    <xf numFmtId="0" fontId="0" fillId="4" borderId="0" xfId="0" applyFill="1"/>
    <xf numFmtId="0" fontId="1" fillId="4" borderId="7" xfId="0" applyFont="1" applyFill="1" applyBorder="1" applyAlignment="1">
      <alignment horizontal="center" vertical="justify"/>
    </xf>
    <xf numFmtId="0" fontId="1" fillId="4" borderId="8" xfId="0" applyFont="1" applyFill="1" applyBorder="1" applyAlignment="1">
      <alignment horizontal="center" vertical="justify"/>
    </xf>
    <xf numFmtId="0" fontId="4" fillId="0" borderId="4" xfId="0" applyFont="1" applyBorder="1" applyAlignment="1">
      <alignment vertical="justify"/>
    </xf>
    <xf numFmtId="0" fontId="0" fillId="3" borderId="7" xfId="0" applyFill="1" applyBorder="1"/>
    <xf numFmtId="0" fontId="1" fillId="0" borderId="4" xfId="0" applyFont="1" applyBorder="1" applyAlignment="1">
      <alignment horizontal="center" vertical="justify"/>
    </xf>
    <xf numFmtId="0" fontId="1" fillId="0" borderId="5" xfId="0" applyFont="1" applyBorder="1" applyAlignment="1">
      <alignment horizontal="center" vertical="justify"/>
    </xf>
    <xf numFmtId="0" fontId="1" fillId="0" borderId="6" xfId="0" applyFont="1" applyBorder="1" applyAlignment="1">
      <alignment horizontal="center" vertical="justify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4" xfId="0" applyFont="1" applyFill="1" applyBorder="1" applyAlignment="1">
      <alignment horizontal="center" vertical="justify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T29"/>
  <sheetViews>
    <sheetView tabSelected="1" workbookViewId="0">
      <selection activeCell="L29" sqref="L29"/>
    </sheetView>
  </sheetViews>
  <sheetFormatPr defaultRowHeight="15"/>
  <cols>
    <col min="1" max="1" width="12.7109375" customWidth="1"/>
    <col min="2" max="2" width="9.7109375" customWidth="1"/>
    <col min="3" max="3" width="7.5703125" customWidth="1"/>
    <col min="4" max="4" width="8.7109375" customWidth="1"/>
    <col min="6" max="6" width="8" customWidth="1"/>
    <col min="7" max="7" width="6.85546875" customWidth="1"/>
    <col min="8" max="8" width="7.7109375" customWidth="1"/>
    <col min="9" max="9" width="7.42578125" customWidth="1"/>
    <col min="10" max="10" width="7.5703125" customWidth="1"/>
    <col min="11" max="11" width="7.140625" customWidth="1"/>
    <col min="12" max="12" width="6.85546875" customWidth="1"/>
    <col min="13" max="13" width="7.85546875" customWidth="1"/>
    <col min="14" max="14" width="8.42578125" customWidth="1"/>
    <col min="15" max="15" width="7.7109375" customWidth="1"/>
    <col min="16" max="16" width="0.140625" customWidth="1"/>
    <col min="17" max="17" width="10.42578125" customWidth="1"/>
    <col min="18" max="18" width="9.710937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31</v>
      </c>
      <c r="G3" s="67"/>
      <c r="H3" s="8" t="s">
        <v>37</v>
      </c>
      <c r="M3" s="78" t="s">
        <v>69</v>
      </c>
      <c r="N3" s="78"/>
      <c r="O3" s="78"/>
      <c r="P3" s="78"/>
      <c r="Q3" s="78"/>
    </row>
    <row r="4" spans="1:20" ht="15.75" thickBot="1">
      <c r="A4" s="66" t="s">
        <v>14</v>
      </c>
      <c r="B4" s="67"/>
      <c r="C4" s="21"/>
      <c r="D4" s="1">
        <v>434.1</v>
      </c>
      <c r="E4" s="8" t="s">
        <v>27</v>
      </c>
      <c r="M4" s="76" t="s">
        <v>70</v>
      </c>
      <c r="N4" s="76"/>
      <c r="O4" s="76"/>
      <c r="P4" s="74">
        <v>25567.8</v>
      </c>
      <c r="Q4" s="74"/>
    </row>
    <row r="5" spans="1:20" ht="15.75" thickBot="1">
      <c r="A5" s="66" t="s">
        <v>13</v>
      </c>
      <c r="B5" s="67"/>
      <c r="C5" s="21"/>
      <c r="D5" s="1">
        <v>3</v>
      </c>
      <c r="M5" s="76" t="s">
        <v>79</v>
      </c>
      <c r="N5" s="76"/>
      <c r="O5" s="76"/>
      <c r="P5" s="74">
        <v>17255.32</v>
      </c>
      <c r="Q5" s="74"/>
    </row>
    <row r="6" spans="1:20" ht="15.75" thickBot="1">
      <c r="A6" s="66" t="s">
        <v>15</v>
      </c>
      <c r="B6" s="67"/>
      <c r="C6" s="21"/>
      <c r="D6" s="1">
        <v>2099.63</v>
      </c>
      <c r="M6" s="76" t="s">
        <v>72</v>
      </c>
      <c r="N6" s="76"/>
      <c r="O6" s="76"/>
      <c r="P6" s="74"/>
      <c r="Q6" s="74"/>
    </row>
    <row r="7" spans="1:20">
      <c r="M7" s="75" t="s">
        <v>73</v>
      </c>
      <c r="N7" s="76"/>
      <c r="O7" s="76"/>
      <c r="P7" s="77">
        <f>SUM(P4:Q6)</f>
        <v>42823.119999999995</v>
      </c>
      <c r="Q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4944.1400000000003</v>
      </c>
      <c r="C11" s="17"/>
      <c r="D11" s="3">
        <f>D10*434.1</f>
        <v>1280.5950000000003</v>
      </c>
      <c r="E11" s="3">
        <f>E10*434.1</f>
        <v>434.1</v>
      </c>
      <c r="F11" s="12">
        <f>F10*434.1</f>
        <v>134.571</v>
      </c>
      <c r="G11" s="3"/>
      <c r="H11" s="3"/>
      <c r="I11" s="3">
        <f>I10*434.1</f>
        <v>217.05</v>
      </c>
      <c r="J11" s="3">
        <f>J10*434.1</f>
        <v>130.22999999999999</v>
      </c>
      <c r="K11" s="3"/>
      <c r="L11" s="3">
        <v>160</v>
      </c>
      <c r="M11" s="12">
        <f>M10*434.1</f>
        <v>195.34500000000003</v>
      </c>
      <c r="N11" s="3">
        <v>1113.26</v>
      </c>
      <c r="O11" s="3">
        <f>O10*434.1</f>
        <v>720.60599999999999</v>
      </c>
      <c r="P11" s="3"/>
      <c r="Q11" s="3">
        <f t="shared" ref="Q11:Q16" si="0">SUM(D11:P11)</f>
        <v>4385.7570000000005</v>
      </c>
      <c r="R11" s="3">
        <f>D6+B11-Q11</f>
        <v>2658.0129999999999</v>
      </c>
    </row>
    <row r="12" spans="1:20">
      <c r="A12" s="3" t="s">
        <v>1</v>
      </c>
      <c r="B12" s="5">
        <v>5574.57</v>
      </c>
      <c r="C12" s="17"/>
      <c r="D12" s="3">
        <v>1280.5999999999999</v>
      </c>
      <c r="E12" s="3">
        <f>E11</f>
        <v>434.1</v>
      </c>
      <c r="F12" s="12">
        <v>134.57</v>
      </c>
      <c r="G12" s="3"/>
      <c r="H12" s="3"/>
      <c r="I12" s="3">
        <v>217.05</v>
      </c>
      <c r="J12" s="3">
        <v>130.22999999999999</v>
      </c>
      <c r="K12" s="3"/>
      <c r="L12" s="3"/>
      <c r="M12" s="3">
        <v>195.35</v>
      </c>
      <c r="N12" s="3">
        <v>414.12</v>
      </c>
      <c r="O12" s="3">
        <v>720.6</v>
      </c>
      <c r="P12" s="3"/>
      <c r="Q12" s="3">
        <f t="shared" si="0"/>
        <v>3526.6199999999994</v>
      </c>
      <c r="R12" s="3">
        <f>R11+B12-Q12</f>
        <v>4705.9629999999997</v>
      </c>
    </row>
    <row r="13" spans="1:20">
      <c r="A13" s="3" t="s">
        <v>2</v>
      </c>
      <c r="B13" s="5">
        <v>4941.66</v>
      </c>
      <c r="C13" s="17"/>
      <c r="D13" s="3">
        <v>1280.5999999999999</v>
      </c>
      <c r="E13" s="3">
        <v>434.1</v>
      </c>
      <c r="F13" s="12">
        <v>134.57</v>
      </c>
      <c r="G13" s="3"/>
      <c r="H13" s="3"/>
      <c r="I13" s="3">
        <v>217.05</v>
      </c>
      <c r="J13" s="3">
        <v>130.22999999999999</v>
      </c>
      <c r="K13" s="3"/>
      <c r="L13" s="3"/>
      <c r="M13" s="3">
        <v>195.35</v>
      </c>
      <c r="N13" s="3">
        <v>226.37</v>
      </c>
      <c r="O13" s="3">
        <v>720.6</v>
      </c>
      <c r="P13" s="3"/>
      <c r="Q13" s="3">
        <f t="shared" si="0"/>
        <v>3338.8699999999994</v>
      </c>
      <c r="R13" s="3">
        <f>R12+B13-Q13</f>
        <v>6308.7530000000006</v>
      </c>
    </row>
    <row r="14" spans="1:20">
      <c r="A14" s="3" t="s">
        <v>3</v>
      </c>
      <c r="B14" s="5">
        <v>22894.14</v>
      </c>
      <c r="C14" s="17"/>
      <c r="D14" s="3">
        <v>1280.5999999999999</v>
      </c>
      <c r="E14" s="3">
        <v>434.1</v>
      </c>
      <c r="F14" s="12">
        <v>134.57</v>
      </c>
      <c r="G14" s="3"/>
      <c r="H14" s="3">
        <v>1420</v>
      </c>
      <c r="I14" s="3">
        <v>217.05</v>
      </c>
      <c r="J14" s="3">
        <v>130.22999999999999</v>
      </c>
      <c r="K14" s="3"/>
      <c r="L14" s="3"/>
      <c r="M14" s="3">
        <v>195.35</v>
      </c>
      <c r="N14" s="3">
        <v>303.05</v>
      </c>
      <c r="O14" s="3">
        <v>720.6</v>
      </c>
      <c r="P14" s="3"/>
      <c r="Q14" s="3">
        <f t="shared" si="0"/>
        <v>4835.55</v>
      </c>
      <c r="R14" s="3">
        <f>R13+B14-Q14</f>
        <v>24367.343000000001</v>
      </c>
    </row>
    <row r="15" spans="1:20">
      <c r="A15" s="3" t="s">
        <v>4</v>
      </c>
      <c r="B15" s="5">
        <v>4941.66</v>
      </c>
      <c r="C15" s="17"/>
      <c r="D15" s="3">
        <v>1280.5999999999999</v>
      </c>
      <c r="E15" s="3">
        <v>434.1</v>
      </c>
      <c r="F15" s="12">
        <v>134.57</v>
      </c>
      <c r="G15" s="3"/>
      <c r="H15" s="3"/>
      <c r="I15" s="3">
        <v>217.05</v>
      </c>
      <c r="J15" s="3">
        <v>130.22999999999999</v>
      </c>
      <c r="K15" s="3"/>
      <c r="L15" s="3"/>
      <c r="M15" s="3">
        <v>195.35</v>
      </c>
      <c r="N15" s="3">
        <v>50.58</v>
      </c>
      <c r="O15" s="3">
        <v>720.6</v>
      </c>
      <c r="P15" s="3"/>
      <c r="Q15" s="3">
        <f t="shared" si="0"/>
        <v>3163.0799999999995</v>
      </c>
      <c r="R15" s="3">
        <f>R14+B15-Q15</f>
        <v>26145.923000000003</v>
      </c>
    </row>
    <row r="16" spans="1:20">
      <c r="A16" s="3" t="s">
        <v>5</v>
      </c>
      <c r="B16" s="5">
        <v>4306.2700000000004</v>
      </c>
      <c r="C16" s="17"/>
      <c r="D16" s="3">
        <v>1280.5999999999999</v>
      </c>
      <c r="E16" s="3">
        <v>434.1</v>
      </c>
      <c r="F16" s="12">
        <v>134.57</v>
      </c>
      <c r="G16" s="3"/>
      <c r="H16" s="3"/>
      <c r="I16" s="3">
        <v>217.05</v>
      </c>
      <c r="J16" s="3">
        <v>130.22999999999999</v>
      </c>
      <c r="K16" s="3"/>
      <c r="L16" s="3"/>
      <c r="M16" s="3">
        <v>195.35</v>
      </c>
      <c r="N16" s="3">
        <v>14826.64</v>
      </c>
      <c r="O16" s="3">
        <v>720.6</v>
      </c>
      <c r="P16" s="3"/>
      <c r="Q16" s="3">
        <f t="shared" si="0"/>
        <v>17939.14</v>
      </c>
      <c r="R16" s="3">
        <f>R15+B16-Q16</f>
        <v>12513.053000000004</v>
      </c>
    </row>
    <row r="17" spans="1:18" s="33" customFormat="1">
      <c r="A17" s="6" t="s">
        <v>75</v>
      </c>
      <c r="B17" s="10">
        <f>SUM(B11:B16)</f>
        <v>47602.44</v>
      </c>
      <c r="C17" s="10">
        <f t="shared" ref="C17:Q17" si="1">SUM(C11:C16)</f>
        <v>0</v>
      </c>
      <c r="D17" s="10">
        <f t="shared" si="1"/>
        <v>7683.5950000000012</v>
      </c>
      <c r="E17" s="10">
        <f t="shared" si="1"/>
        <v>2604.6</v>
      </c>
      <c r="F17" s="10">
        <f t="shared" si="1"/>
        <v>807.42099999999982</v>
      </c>
      <c r="G17" s="10">
        <f t="shared" si="1"/>
        <v>0</v>
      </c>
      <c r="H17" s="10">
        <f t="shared" si="1"/>
        <v>1420</v>
      </c>
      <c r="I17" s="10">
        <f t="shared" si="1"/>
        <v>1302.3</v>
      </c>
      <c r="J17" s="10">
        <f t="shared" si="1"/>
        <v>781.38</v>
      </c>
      <c r="K17" s="10">
        <f t="shared" si="1"/>
        <v>0</v>
      </c>
      <c r="L17" s="10">
        <f t="shared" si="1"/>
        <v>160</v>
      </c>
      <c r="M17" s="10">
        <f t="shared" si="1"/>
        <v>1172.095</v>
      </c>
      <c r="N17" s="10">
        <f t="shared" si="1"/>
        <v>16934.02</v>
      </c>
      <c r="O17" s="10">
        <f t="shared" si="1"/>
        <v>4323.6059999999998</v>
      </c>
      <c r="P17" s="10">
        <f t="shared" si="1"/>
        <v>0</v>
      </c>
      <c r="Q17" s="10">
        <f t="shared" si="1"/>
        <v>37189.016999999993</v>
      </c>
      <c r="R17" s="6"/>
    </row>
    <row r="18" spans="1:18" s="29" customFormat="1">
      <c r="A18" s="28">
        <v>14.27</v>
      </c>
      <c r="B18" s="28"/>
      <c r="C18" s="28">
        <v>0.17</v>
      </c>
      <c r="D18" s="28">
        <v>2.65</v>
      </c>
      <c r="E18" s="28">
        <v>0.9</v>
      </c>
      <c r="F18" s="30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28"/>
      <c r="R18" s="3">
        <f>R16+B18-Q18</f>
        <v>12513.053000000004</v>
      </c>
    </row>
    <row r="19" spans="1:18">
      <c r="A19" s="3" t="s">
        <v>6</v>
      </c>
      <c r="B19" s="5">
        <v>4941.66</v>
      </c>
      <c r="C19" s="17">
        <f t="shared" ref="C19:C24" si="2">B19*2.5/100</f>
        <v>123.5415</v>
      </c>
      <c r="D19" s="3">
        <f>D18*434.1</f>
        <v>1150.365</v>
      </c>
      <c r="E19" s="3">
        <f t="shared" ref="E19:O19" si="3">E18*434.1</f>
        <v>390.69000000000005</v>
      </c>
      <c r="F19" s="3">
        <f t="shared" si="3"/>
        <v>217.05</v>
      </c>
      <c r="G19" s="3">
        <v>1188.99</v>
      </c>
      <c r="H19" s="3"/>
      <c r="I19" s="3">
        <f t="shared" si="3"/>
        <v>173.64000000000001</v>
      </c>
      <c r="J19" s="3">
        <f t="shared" si="3"/>
        <v>130.22999999999999</v>
      </c>
      <c r="K19" s="12">
        <f t="shared" si="3"/>
        <v>47.751000000000005</v>
      </c>
      <c r="L19" s="12"/>
      <c r="M19" s="3">
        <f t="shared" si="3"/>
        <v>412.39499999999998</v>
      </c>
      <c r="N19" s="19">
        <v>4361.6099999999997</v>
      </c>
      <c r="O19" s="3">
        <f t="shared" si="3"/>
        <v>785.72100000000012</v>
      </c>
      <c r="P19" s="3"/>
      <c r="Q19" s="12">
        <f>SUM(C19:O19)</f>
        <v>8981.9835000000003</v>
      </c>
      <c r="R19" s="3">
        <f t="shared" ref="R19:R24" si="4">R18+B19-Q19</f>
        <v>8472.7295000000031</v>
      </c>
    </row>
    <row r="20" spans="1:18">
      <c r="A20" s="3" t="s">
        <v>7</v>
      </c>
      <c r="B20" s="5">
        <v>6317.7</v>
      </c>
      <c r="C20" s="17">
        <f t="shared" si="2"/>
        <v>157.9425</v>
      </c>
      <c r="D20" s="3">
        <v>1150.365</v>
      </c>
      <c r="E20" s="3">
        <v>390.69000000000005</v>
      </c>
      <c r="F20" s="3">
        <v>217.05</v>
      </c>
      <c r="G20" s="3"/>
      <c r="H20" s="3"/>
      <c r="I20" s="3">
        <v>173.64000000000001</v>
      </c>
      <c r="J20" s="3">
        <v>130.22999999999999</v>
      </c>
      <c r="K20" s="3">
        <v>47.75</v>
      </c>
      <c r="L20" s="3"/>
      <c r="M20" s="3">
        <v>412.39499999999998</v>
      </c>
      <c r="N20" s="19">
        <v>4030.31</v>
      </c>
      <c r="O20" s="3">
        <v>785.72100000000012</v>
      </c>
      <c r="P20" s="3"/>
      <c r="Q20" s="12">
        <f t="shared" ref="Q20:Q24" si="5">SUM(C20:O20)</f>
        <v>7496.0934999999999</v>
      </c>
      <c r="R20" s="3">
        <f t="shared" si="4"/>
        <v>7294.3360000000021</v>
      </c>
    </row>
    <row r="21" spans="1:18">
      <c r="A21" s="3" t="s">
        <v>8</v>
      </c>
      <c r="B21" s="5">
        <v>5797.44</v>
      </c>
      <c r="C21" s="17">
        <f t="shared" si="2"/>
        <v>144.93599999999998</v>
      </c>
      <c r="D21" s="3">
        <v>1150.365</v>
      </c>
      <c r="E21" s="3">
        <v>390.69000000000005</v>
      </c>
      <c r="F21" s="3">
        <v>217.05</v>
      </c>
      <c r="G21" s="3"/>
      <c r="H21" s="3"/>
      <c r="I21" s="3">
        <v>173.64000000000001</v>
      </c>
      <c r="J21" s="3">
        <v>130.22999999999999</v>
      </c>
      <c r="K21" s="3">
        <v>47.75</v>
      </c>
      <c r="L21" s="3"/>
      <c r="M21" s="3">
        <v>412.39499999999998</v>
      </c>
      <c r="N21" s="3">
        <v>697.07</v>
      </c>
      <c r="O21" s="3">
        <v>785.72100000000012</v>
      </c>
      <c r="P21" s="3"/>
      <c r="Q21" s="12">
        <f t="shared" si="5"/>
        <v>4149.8470000000007</v>
      </c>
      <c r="R21" s="3">
        <f t="shared" si="4"/>
        <v>8941.9290000000001</v>
      </c>
    </row>
    <row r="22" spans="1:18">
      <c r="A22" s="3" t="s">
        <v>9</v>
      </c>
      <c r="B22" s="5">
        <v>5329.84</v>
      </c>
      <c r="C22" s="17">
        <f t="shared" si="2"/>
        <v>133.24600000000001</v>
      </c>
      <c r="D22" s="3">
        <v>1150.365</v>
      </c>
      <c r="E22" s="3">
        <v>390.69000000000005</v>
      </c>
      <c r="F22" s="3">
        <v>217.05</v>
      </c>
      <c r="G22" s="3"/>
      <c r="H22" s="3"/>
      <c r="I22" s="3">
        <v>173.64000000000001</v>
      </c>
      <c r="J22" s="3">
        <v>130.22999999999999</v>
      </c>
      <c r="K22" s="3">
        <v>47.75</v>
      </c>
      <c r="L22" s="3"/>
      <c r="M22" s="3">
        <v>412.39499999999998</v>
      </c>
      <c r="N22" s="3">
        <v>1249.69</v>
      </c>
      <c r="O22" s="12">
        <f>D4*2.16</f>
        <v>937.65600000000006</v>
      </c>
      <c r="P22" s="3"/>
      <c r="Q22" s="12">
        <f t="shared" si="5"/>
        <v>4842.7120000000004</v>
      </c>
      <c r="R22" s="3">
        <f t="shared" si="4"/>
        <v>9429.0570000000007</v>
      </c>
    </row>
    <row r="23" spans="1:18">
      <c r="A23" s="3" t="s">
        <v>10</v>
      </c>
      <c r="B23" s="5">
        <v>9962.98</v>
      </c>
      <c r="C23" s="17">
        <f t="shared" si="2"/>
        <v>249.07449999999997</v>
      </c>
      <c r="D23" s="3">
        <v>1150.365</v>
      </c>
      <c r="E23" s="3">
        <v>390.69000000000005</v>
      </c>
      <c r="F23" s="3">
        <v>217.05</v>
      </c>
      <c r="G23" s="3"/>
      <c r="H23" s="3"/>
      <c r="I23" s="3">
        <v>173.64000000000001</v>
      </c>
      <c r="J23" s="3">
        <v>130.22999999999999</v>
      </c>
      <c r="K23" s="3">
        <v>47.75</v>
      </c>
      <c r="L23" s="3"/>
      <c r="M23" s="3">
        <v>412.39499999999998</v>
      </c>
      <c r="N23" s="3">
        <v>278.35000000000002</v>
      </c>
      <c r="O23" s="12">
        <f>O22</f>
        <v>937.65600000000006</v>
      </c>
      <c r="P23" s="3"/>
      <c r="Q23" s="12">
        <f t="shared" si="5"/>
        <v>3987.2004999999999</v>
      </c>
      <c r="R23" s="3">
        <f t="shared" si="4"/>
        <v>15404.836500000001</v>
      </c>
    </row>
    <row r="24" spans="1:18">
      <c r="A24" s="3" t="s">
        <v>11</v>
      </c>
      <c r="B24" s="5">
        <v>5321.28</v>
      </c>
      <c r="C24" s="17">
        <f t="shared" si="2"/>
        <v>133.03199999999998</v>
      </c>
      <c r="D24" s="3">
        <v>1150.365</v>
      </c>
      <c r="E24" s="3">
        <v>390.69000000000005</v>
      </c>
      <c r="F24" s="3">
        <v>217.05</v>
      </c>
      <c r="G24" s="3"/>
      <c r="H24" s="3">
        <v>700</v>
      </c>
      <c r="I24" s="3">
        <v>173.64000000000001</v>
      </c>
      <c r="J24" s="3">
        <v>130.22999999999999</v>
      </c>
      <c r="K24" s="3">
        <v>47.75</v>
      </c>
      <c r="L24" s="3"/>
      <c r="M24" s="3">
        <v>412.39499999999998</v>
      </c>
      <c r="N24" s="3">
        <v>1210.3900000000001</v>
      </c>
      <c r="O24" s="12">
        <f>O23</f>
        <v>937.65600000000006</v>
      </c>
      <c r="P24" s="3"/>
      <c r="Q24" s="12">
        <f t="shared" si="5"/>
        <v>5503.1979999999994</v>
      </c>
      <c r="R24" s="3">
        <f t="shared" si="4"/>
        <v>15222.9185</v>
      </c>
    </row>
    <row r="25" spans="1:18" s="33" customFormat="1">
      <c r="A25" s="6" t="s">
        <v>76</v>
      </c>
      <c r="B25" s="10">
        <f>SUM(B19:B24)</f>
        <v>37670.9</v>
      </c>
      <c r="C25" s="10">
        <f t="shared" ref="C25:Q25" si="6">SUM(C19:C24)</f>
        <v>941.77249999999981</v>
      </c>
      <c r="D25" s="10">
        <f t="shared" si="6"/>
        <v>6902.19</v>
      </c>
      <c r="E25" s="10">
        <f t="shared" si="6"/>
        <v>2344.1400000000003</v>
      </c>
      <c r="F25" s="10">
        <f t="shared" si="6"/>
        <v>1302.3</v>
      </c>
      <c r="G25" s="10">
        <f t="shared" si="6"/>
        <v>1188.99</v>
      </c>
      <c r="H25" s="10">
        <f t="shared" si="6"/>
        <v>700</v>
      </c>
      <c r="I25" s="10">
        <f t="shared" si="6"/>
        <v>1041.8400000000001</v>
      </c>
      <c r="J25" s="10">
        <f t="shared" si="6"/>
        <v>781.38</v>
      </c>
      <c r="K25" s="10">
        <f t="shared" si="6"/>
        <v>286.50099999999998</v>
      </c>
      <c r="L25" s="10">
        <f t="shared" si="6"/>
        <v>0</v>
      </c>
      <c r="M25" s="10">
        <f t="shared" si="6"/>
        <v>2474.37</v>
      </c>
      <c r="N25" s="10">
        <f t="shared" si="6"/>
        <v>11827.42</v>
      </c>
      <c r="O25" s="10">
        <f t="shared" si="6"/>
        <v>5170.1310000000003</v>
      </c>
      <c r="P25" s="10">
        <f t="shared" si="6"/>
        <v>0</v>
      </c>
      <c r="Q25" s="10">
        <f t="shared" si="6"/>
        <v>34961.034500000002</v>
      </c>
      <c r="R25" s="6"/>
    </row>
    <row r="26" spans="1:18" s="36" customFormat="1">
      <c r="A26" s="34" t="s">
        <v>60</v>
      </c>
      <c r="B26" s="34">
        <f>B17+B25</f>
        <v>85273.34</v>
      </c>
      <c r="C26" s="34">
        <f t="shared" ref="C26:Q26" si="7">C17+C25</f>
        <v>941.77249999999981</v>
      </c>
      <c r="D26" s="34">
        <f t="shared" si="7"/>
        <v>14585.785</v>
      </c>
      <c r="E26" s="34">
        <f t="shared" si="7"/>
        <v>4948.74</v>
      </c>
      <c r="F26" s="34">
        <f t="shared" si="7"/>
        <v>2109.7209999999995</v>
      </c>
      <c r="G26" s="34">
        <f t="shared" si="7"/>
        <v>1188.99</v>
      </c>
      <c r="H26" s="34">
        <f t="shared" si="7"/>
        <v>2120</v>
      </c>
      <c r="I26" s="34">
        <f t="shared" si="7"/>
        <v>2344.1400000000003</v>
      </c>
      <c r="J26" s="34">
        <f t="shared" si="7"/>
        <v>1562.76</v>
      </c>
      <c r="K26" s="34">
        <f t="shared" si="7"/>
        <v>286.50099999999998</v>
      </c>
      <c r="L26" s="34">
        <f t="shared" si="7"/>
        <v>160</v>
      </c>
      <c r="M26" s="34">
        <f t="shared" si="7"/>
        <v>3646.4650000000001</v>
      </c>
      <c r="N26" s="34">
        <f t="shared" si="7"/>
        <v>28761.440000000002</v>
      </c>
      <c r="O26" s="34">
        <f t="shared" si="7"/>
        <v>9493.737000000001</v>
      </c>
      <c r="P26" s="34">
        <f t="shared" si="7"/>
        <v>0</v>
      </c>
      <c r="Q26" s="34">
        <f t="shared" si="7"/>
        <v>72150.051500000001</v>
      </c>
      <c r="R26" s="34">
        <f>D6+B26-Q26</f>
        <v>15222.9185</v>
      </c>
    </row>
    <row r="28" spans="1:18">
      <c r="A28" s="77" t="s">
        <v>81</v>
      </c>
      <c r="B28" s="77"/>
      <c r="C28" s="3">
        <v>3459.83</v>
      </c>
    </row>
    <row r="29" spans="1:18">
      <c r="A29" s="3" t="s">
        <v>87</v>
      </c>
      <c r="B29" s="3"/>
      <c r="C29" s="3">
        <v>160</v>
      </c>
    </row>
  </sheetData>
  <mergeCells count="22">
    <mergeCell ref="A28:B28"/>
    <mergeCell ref="R8:R9"/>
    <mergeCell ref="A1:R1"/>
    <mergeCell ref="A3:B3"/>
    <mergeCell ref="D3:E3"/>
    <mergeCell ref="F3:G3"/>
    <mergeCell ref="A4:B4"/>
    <mergeCell ref="A5:B5"/>
    <mergeCell ref="M3:Q3"/>
    <mergeCell ref="M4:O4"/>
    <mergeCell ref="P4:Q4"/>
    <mergeCell ref="M5:O5"/>
    <mergeCell ref="P5:Q5"/>
    <mergeCell ref="M6:O6"/>
    <mergeCell ref="P6:Q6"/>
    <mergeCell ref="A6:B6"/>
    <mergeCell ref="A8:A9"/>
    <mergeCell ref="B8:B9"/>
    <mergeCell ref="D8:P8"/>
    <mergeCell ref="M7:O7"/>
    <mergeCell ref="P7:Q7"/>
    <mergeCell ref="Q8:Q9"/>
  </mergeCells>
  <pageMargins left="0.25" right="0.25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T26"/>
  <sheetViews>
    <sheetView topLeftCell="C1" workbookViewId="0">
      <selection activeCell="C26" sqref="C26:P26"/>
    </sheetView>
  </sheetViews>
  <sheetFormatPr defaultRowHeight="15"/>
  <cols>
    <col min="1" max="1" width="14.42578125" customWidth="1"/>
    <col min="2" max="2" width="10.5703125" customWidth="1"/>
    <col min="3" max="3" width="7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8" customWidth="1"/>
    <col min="16" max="16" width="7.5703125" customWidth="1"/>
    <col min="17" max="17" width="8.7109375" customWidth="1"/>
    <col min="18" max="18" width="9.4257812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35</v>
      </c>
      <c r="G3" s="67"/>
      <c r="H3" s="8" t="s">
        <v>58</v>
      </c>
      <c r="M3" s="78" t="s">
        <v>69</v>
      </c>
      <c r="N3" s="78"/>
      <c r="O3" s="78"/>
      <c r="P3" s="78"/>
      <c r="Q3" s="78"/>
    </row>
    <row r="4" spans="1:20" ht="15.75" thickBot="1">
      <c r="A4" s="66" t="s">
        <v>14</v>
      </c>
      <c r="B4" s="67"/>
      <c r="C4" s="21"/>
      <c r="D4" s="1">
        <v>517.20000000000005</v>
      </c>
      <c r="E4" s="8" t="s">
        <v>27</v>
      </c>
      <c r="M4" s="76" t="s">
        <v>70</v>
      </c>
      <c r="N4" s="76"/>
      <c r="O4" s="76"/>
      <c r="P4" s="74">
        <v>51839.03</v>
      </c>
      <c r="Q4" s="74"/>
    </row>
    <row r="5" spans="1:20" ht="15.75" thickBot="1">
      <c r="A5" s="66" t="s">
        <v>13</v>
      </c>
      <c r="B5" s="67"/>
      <c r="C5" s="21"/>
      <c r="D5" s="1">
        <v>3</v>
      </c>
      <c r="M5" s="76" t="s">
        <v>71</v>
      </c>
      <c r="N5" s="76"/>
      <c r="O5" s="76"/>
      <c r="P5" s="74">
        <v>23473.32</v>
      </c>
      <c r="Q5" s="74"/>
    </row>
    <row r="6" spans="1:20" ht="15.75" thickBot="1">
      <c r="A6" s="66" t="s">
        <v>15</v>
      </c>
      <c r="B6" s="67"/>
      <c r="C6" s="21"/>
      <c r="D6" s="1">
        <v>21181.01</v>
      </c>
      <c r="M6" s="76" t="s">
        <v>72</v>
      </c>
      <c r="N6" s="76"/>
      <c r="O6" s="76"/>
      <c r="P6" s="74"/>
      <c r="Q6" s="74"/>
    </row>
    <row r="7" spans="1:20">
      <c r="M7" s="75" t="s">
        <v>73</v>
      </c>
      <c r="N7" s="76"/>
      <c r="O7" s="76"/>
      <c r="P7" s="77">
        <f>SUM(P4:Q6)</f>
        <v>75312.350000000006</v>
      </c>
      <c r="Q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6422.32</v>
      </c>
      <c r="C11" s="17"/>
      <c r="D11" s="12">
        <f>D10*517.2</f>
        <v>1525.7400000000002</v>
      </c>
      <c r="E11" s="12">
        <f t="shared" ref="E11:M11" si="0">E10*517.2</f>
        <v>517.20000000000005</v>
      </c>
      <c r="F11" s="12">
        <f t="shared" si="0"/>
        <v>160.33200000000002</v>
      </c>
      <c r="G11" s="12"/>
      <c r="H11" s="12"/>
      <c r="I11" s="12">
        <f t="shared" si="0"/>
        <v>258.60000000000002</v>
      </c>
      <c r="J11" s="12">
        <f t="shared" si="0"/>
        <v>155.16</v>
      </c>
      <c r="K11" s="12"/>
      <c r="L11" s="12"/>
      <c r="M11" s="12">
        <f t="shared" si="0"/>
        <v>232.74000000000004</v>
      </c>
      <c r="N11" s="12">
        <v>442.57</v>
      </c>
      <c r="O11" s="12">
        <f>O10*517.2</f>
        <v>858.55200000000002</v>
      </c>
      <c r="P11" s="3"/>
      <c r="Q11" s="3">
        <f t="shared" ref="Q11:Q16" si="1">SUM(D11:P11)</f>
        <v>4150.8940000000002</v>
      </c>
      <c r="R11" s="3">
        <f>D6+B11-Q11</f>
        <v>23452.435999999998</v>
      </c>
    </row>
    <row r="12" spans="1:20">
      <c r="A12" s="3" t="s">
        <v>1</v>
      </c>
      <c r="B12" s="5">
        <v>6041.89</v>
      </c>
      <c r="C12" s="17"/>
      <c r="D12" s="12">
        <v>1525.7400000000002</v>
      </c>
      <c r="E12" s="3">
        <v>517.20000000000005</v>
      </c>
      <c r="F12" s="12">
        <v>160.33200000000002</v>
      </c>
      <c r="G12" s="3"/>
      <c r="H12" s="3"/>
      <c r="I12" s="3">
        <v>258.60000000000002</v>
      </c>
      <c r="J12" s="3">
        <v>155.16</v>
      </c>
      <c r="K12" s="3"/>
      <c r="L12" s="3"/>
      <c r="M12" s="12">
        <v>232.74000000000004</v>
      </c>
      <c r="N12" s="3">
        <v>110.45</v>
      </c>
      <c r="O12" s="12">
        <v>858.55</v>
      </c>
      <c r="P12" s="3"/>
      <c r="Q12" s="3">
        <f t="shared" si="1"/>
        <v>3818.7719999999999</v>
      </c>
      <c r="R12" s="3">
        <f>R11+B12-Q12</f>
        <v>25675.553999999996</v>
      </c>
    </row>
    <row r="13" spans="1:20">
      <c r="A13" s="3" t="s">
        <v>2</v>
      </c>
      <c r="B13" s="5">
        <v>6041.88</v>
      </c>
      <c r="C13" s="17"/>
      <c r="D13" s="12">
        <v>1525.7400000000002</v>
      </c>
      <c r="E13" s="3">
        <v>517.20000000000005</v>
      </c>
      <c r="F13" s="12">
        <v>160.33200000000002</v>
      </c>
      <c r="G13" s="3"/>
      <c r="H13" s="3"/>
      <c r="I13" s="3">
        <v>258.60000000000002</v>
      </c>
      <c r="J13" s="3">
        <v>155.16</v>
      </c>
      <c r="K13" s="3"/>
      <c r="L13" s="3"/>
      <c r="M13" s="12">
        <v>232.74000000000004</v>
      </c>
      <c r="N13" s="3">
        <v>153.09</v>
      </c>
      <c r="O13" s="12">
        <v>858.55</v>
      </c>
      <c r="P13" s="3"/>
      <c r="Q13" s="3">
        <f t="shared" si="1"/>
        <v>3861.4120000000003</v>
      </c>
      <c r="R13" s="3">
        <f>R12+B13-Q13</f>
        <v>27856.021999999997</v>
      </c>
    </row>
    <row r="14" spans="1:20">
      <c r="A14" s="3" t="s">
        <v>3</v>
      </c>
      <c r="B14" s="5">
        <v>6041.88</v>
      </c>
      <c r="C14" s="17"/>
      <c r="D14" s="12">
        <v>1525.7400000000002</v>
      </c>
      <c r="E14" s="3">
        <v>517.20000000000005</v>
      </c>
      <c r="F14" s="12">
        <v>160.33200000000002</v>
      </c>
      <c r="G14" s="3"/>
      <c r="H14" s="3">
        <v>1260</v>
      </c>
      <c r="I14" s="3">
        <v>258.60000000000002</v>
      </c>
      <c r="J14" s="3">
        <v>155.16</v>
      </c>
      <c r="K14" s="3"/>
      <c r="L14" s="3"/>
      <c r="M14" s="12">
        <v>232.74000000000004</v>
      </c>
      <c r="N14" s="3">
        <v>271.14999999999998</v>
      </c>
      <c r="O14" s="12">
        <v>858.55</v>
      </c>
      <c r="P14" s="3"/>
      <c r="Q14" s="3">
        <f t="shared" si="1"/>
        <v>5239.4719999999998</v>
      </c>
      <c r="R14" s="3">
        <f>R13+B14-Q14</f>
        <v>28658.429999999993</v>
      </c>
    </row>
    <row r="15" spans="1:20">
      <c r="A15" s="3" t="s">
        <v>4</v>
      </c>
      <c r="B15" s="5">
        <v>5277.42</v>
      </c>
      <c r="C15" s="17"/>
      <c r="D15" s="12">
        <v>1525.7400000000002</v>
      </c>
      <c r="E15" s="3">
        <v>517.20000000000005</v>
      </c>
      <c r="F15" s="12">
        <v>160.33200000000002</v>
      </c>
      <c r="G15" s="3"/>
      <c r="H15" s="3"/>
      <c r="I15" s="3">
        <v>258.60000000000002</v>
      </c>
      <c r="J15" s="3">
        <v>155.16</v>
      </c>
      <c r="K15" s="3"/>
      <c r="L15" s="3"/>
      <c r="M15" s="12">
        <v>232.74000000000004</v>
      </c>
      <c r="N15" s="3">
        <v>0</v>
      </c>
      <c r="O15" s="12">
        <v>858.55</v>
      </c>
      <c r="P15" s="3"/>
      <c r="Q15" s="3">
        <f t="shared" si="1"/>
        <v>3708.3220000000001</v>
      </c>
      <c r="R15" s="3">
        <f>R14+B15-Q15</f>
        <v>30227.527999999991</v>
      </c>
    </row>
    <row r="16" spans="1:20">
      <c r="A16" s="3" t="s">
        <v>5</v>
      </c>
      <c r="B16" s="5">
        <v>6425.9</v>
      </c>
      <c r="C16" s="17"/>
      <c r="D16" s="12">
        <v>1525.7400000000002</v>
      </c>
      <c r="E16" s="3">
        <v>517.20000000000005</v>
      </c>
      <c r="F16" s="12">
        <v>160.33200000000002</v>
      </c>
      <c r="G16" s="3">
        <v>1921.98</v>
      </c>
      <c r="H16" s="3"/>
      <c r="I16" s="3">
        <v>258.60000000000002</v>
      </c>
      <c r="J16" s="3">
        <v>155.16</v>
      </c>
      <c r="K16" s="3"/>
      <c r="L16" s="3"/>
      <c r="M16" s="12">
        <v>232.74000000000004</v>
      </c>
      <c r="N16" s="3">
        <v>0</v>
      </c>
      <c r="O16" s="12">
        <v>858.55</v>
      </c>
      <c r="P16" s="3"/>
      <c r="Q16" s="3">
        <f t="shared" si="1"/>
        <v>5630.3020000000006</v>
      </c>
      <c r="R16" s="3">
        <f>R15+B16-Q16</f>
        <v>31023.125999999993</v>
      </c>
    </row>
    <row r="17" spans="1:18" s="33" customFormat="1">
      <c r="A17" s="6" t="s">
        <v>75</v>
      </c>
      <c r="B17" s="10">
        <f>SUM(B11:B16)</f>
        <v>36251.29</v>
      </c>
      <c r="C17" s="10">
        <f t="shared" ref="C17:Q17" si="2">SUM(C11:C16)</f>
        <v>0</v>
      </c>
      <c r="D17" s="10">
        <f t="shared" si="2"/>
        <v>9154.44</v>
      </c>
      <c r="E17" s="10">
        <f t="shared" si="2"/>
        <v>3103.2</v>
      </c>
      <c r="F17" s="10">
        <f t="shared" si="2"/>
        <v>961.99200000000008</v>
      </c>
      <c r="G17" s="10">
        <f t="shared" si="2"/>
        <v>1921.98</v>
      </c>
      <c r="H17" s="10">
        <f t="shared" si="2"/>
        <v>1260</v>
      </c>
      <c r="I17" s="10">
        <f t="shared" si="2"/>
        <v>1551.6</v>
      </c>
      <c r="J17" s="10">
        <f t="shared" si="2"/>
        <v>930.95999999999992</v>
      </c>
      <c r="K17" s="10">
        <f t="shared" si="2"/>
        <v>0</v>
      </c>
      <c r="L17" s="10">
        <f t="shared" si="2"/>
        <v>0</v>
      </c>
      <c r="M17" s="10">
        <f t="shared" si="2"/>
        <v>1396.4400000000003</v>
      </c>
      <c r="N17" s="10">
        <f t="shared" si="2"/>
        <v>977.26</v>
      </c>
      <c r="O17" s="10">
        <f t="shared" si="2"/>
        <v>5151.3020000000006</v>
      </c>
      <c r="P17" s="10">
        <f t="shared" si="2"/>
        <v>0</v>
      </c>
      <c r="Q17" s="10">
        <f t="shared" si="2"/>
        <v>26409.174000000003</v>
      </c>
      <c r="R17" s="6"/>
    </row>
    <row r="18" spans="1:18" s="29" customFormat="1">
      <c r="A18" s="28">
        <v>14.27</v>
      </c>
      <c r="B18" s="28"/>
      <c r="C18" s="28">
        <v>0.17</v>
      </c>
      <c r="D18" s="30">
        <v>2.65</v>
      </c>
      <c r="E18" s="28">
        <v>0.9</v>
      </c>
      <c r="F18" s="30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30">
        <v>0.95</v>
      </c>
      <c r="N18" s="41" t="s">
        <v>86</v>
      </c>
      <c r="O18" s="30">
        <v>1.81</v>
      </c>
      <c r="P18" s="28"/>
      <c r="Q18" s="28"/>
      <c r="R18" s="3">
        <f>R16+B18-Q18</f>
        <v>31023.125999999993</v>
      </c>
    </row>
    <row r="19" spans="1:18">
      <c r="A19" s="3" t="s">
        <v>6</v>
      </c>
      <c r="B19" s="5">
        <v>6422.33</v>
      </c>
      <c r="C19" s="17">
        <f t="shared" ref="C19:C24" si="3">B19*2.5/100</f>
        <v>160.55825000000002</v>
      </c>
      <c r="D19" s="3">
        <f>D18*517.2</f>
        <v>1370.5800000000002</v>
      </c>
      <c r="E19" s="3">
        <f t="shared" ref="E19:O19" si="4">E18*517.2</f>
        <v>465.48000000000008</v>
      </c>
      <c r="F19" s="3">
        <f t="shared" si="4"/>
        <v>258.60000000000002</v>
      </c>
      <c r="G19" s="3"/>
      <c r="H19" s="3"/>
      <c r="I19" s="3">
        <f t="shared" si="4"/>
        <v>206.88000000000002</v>
      </c>
      <c r="J19" s="3">
        <f t="shared" si="4"/>
        <v>155.16</v>
      </c>
      <c r="K19" s="12">
        <f t="shared" si="4"/>
        <v>56.892000000000003</v>
      </c>
      <c r="L19" s="12"/>
      <c r="M19" s="3">
        <f t="shared" si="4"/>
        <v>491.34000000000003</v>
      </c>
      <c r="N19" s="19">
        <v>274.72000000000003</v>
      </c>
      <c r="O19" s="12">
        <f t="shared" si="4"/>
        <v>936.13200000000006</v>
      </c>
      <c r="P19" s="3"/>
      <c r="Q19" s="3">
        <f>SUM(C19:P19)</f>
        <v>4376.3422499999997</v>
      </c>
      <c r="R19" s="3">
        <f t="shared" ref="R19:R24" si="5">R18+B19-Q19</f>
        <v>33069.11374999999</v>
      </c>
    </row>
    <row r="20" spans="1:18">
      <c r="A20" s="3" t="s">
        <v>7</v>
      </c>
      <c r="B20" s="5">
        <v>9900.5400000000009</v>
      </c>
      <c r="C20" s="17">
        <f t="shared" si="3"/>
        <v>247.51350000000002</v>
      </c>
      <c r="D20" s="3">
        <v>1370.5800000000002</v>
      </c>
      <c r="E20" s="3">
        <v>465.48000000000008</v>
      </c>
      <c r="F20" s="3">
        <v>258.60000000000002</v>
      </c>
      <c r="G20" s="3"/>
      <c r="H20" s="3"/>
      <c r="I20" s="3">
        <v>206.88000000000002</v>
      </c>
      <c r="J20" s="3">
        <v>155.16</v>
      </c>
      <c r="K20" s="3">
        <v>56.89</v>
      </c>
      <c r="L20" s="12"/>
      <c r="M20" s="3">
        <v>491.34000000000003</v>
      </c>
      <c r="N20" s="19">
        <v>957.2</v>
      </c>
      <c r="O20" s="12">
        <v>936.13200000000006</v>
      </c>
      <c r="P20" s="3"/>
      <c r="Q20" s="3">
        <f t="shared" ref="Q20:Q24" si="6">SUM(C20:P20)</f>
        <v>5145.7754999999997</v>
      </c>
      <c r="R20" s="3">
        <f t="shared" si="5"/>
        <v>37823.878249999994</v>
      </c>
    </row>
    <row r="21" spans="1:18">
      <c r="A21" s="3" t="s">
        <v>8</v>
      </c>
      <c r="B21" s="13">
        <v>6509.97</v>
      </c>
      <c r="C21" s="17">
        <f t="shared" si="3"/>
        <v>162.74925000000002</v>
      </c>
      <c r="D21" s="3">
        <v>1370.5800000000002</v>
      </c>
      <c r="E21" s="3">
        <v>465.48000000000008</v>
      </c>
      <c r="F21" s="3">
        <v>258.60000000000002</v>
      </c>
      <c r="G21" s="3"/>
      <c r="H21" s="3"/>
      <c r="I21" s="3">
        <v>206.88000000000002</v>
      </c>
      <c r="J21" s="3">
        <v>155.16</v>
      </c>
      <c r="K21" s="3">
        <v>56.89</v>
      </c>
      <c r="L21" s="12"/>
      <c r="M21" s="3">
        <v>491.34000000000003</v>
      </c>
      <c r="N21" s="3">
        <v>2307.38</v>
      </c>
      <c r="O21" s="12">
        <v>936.13200000000006</v>
      </c>
      <c r="P21" s="3"/>
      <c r="Q21" s="3">
        <f t="shared" si="6"/>
        <v>6411.1912499999999</v>
      </c>
      <c r="R21" s="3">
        <f t="shared" si="5"/>
        <v>37922.656999999992</v>
      </c>
    </row>
    <row r="22" spans="1:18">
      <c r="A22" s="3" t="s">
        <v>9</v>
      </c>
      <c r="B22" s="5">
        <v>6935.22</v>
      </c>
      <c r="C22" s="17">
        <f t="shared" si="3"/>
        <v>173.38049999999998</v>
      </c>
      <c r="D22" s="3">
        <v>1370.5800000000002</v>
      </c>
      <c r="E22" s="3">
        <v>465.48000000000008</v>
      </c>
      <c r="F22" s="3">
        <v>258.60000000000002</v>
      </c>
      <c r="G22" s="3"/>
      <c r="H22" s="3"/>
      <c r="I22" s="3">
        <v>206.88000000000002</v>
      </c>
      <c r="J22" s="3">
        <v>155.16</v>
      </c>
      <c r="K22" s="3">
        <v>56.89</v>
      </c>
      <c r="L22" s="12"/>
      <c r="M22" s="3">
        <v>491.34000000000003</v>
      </c>
      <c r="N22" s="3">
        <v>1235.21</v>
      </c>
      <c r="O22" s="3">
        <f>D4*2.16</f>
        <v>1117.1520000000003</v>
      </c>
      <c r="P22" s="3"/>
      <c r="Q22" s="3">
        <f t="shared" si="6"/>
        <v>5530.6725000000006</v>
      </c>
      <c r="R22" s="3">
        <f t="shared" si="5"/>
        <v>39327.204499999993</v>
      </c>
    </row>
    <row r="23" spans="1:18">
      <c r="A23" s="3" t="s">
        <v>10</v>
      </c>
      <c r="B23" s="5">
        <v>8311.6200000000008</v>
      </c>
      <c r="C23" s="17">
        <f t="shared" si="3"/>
        <v>207.79050000000004</v>
      </c>
      <c r="D23" s="3">
        <v>1370.5800000000002</v>
      </c>
      <c r="E23" s="3">
        <v>465.48000000000008</v>
      </c>
      <c r="F23" s="3">
        <v>258.60000000000002</v>
      </c>
      <c r="G23" s="3"/>
      <c r="H23" s="3"/>
      <c r="I23" s="3">
        <v>206.88000000000002</v>
      </c>
      <c r="J23" s="3">
        <v>155.16</v>
      </c>
      <c r="K23" s="3">
        <v>56.89</v>
      </c>
      <c r="L23" s="12"/>
      <c r="M23" s="3">
        <v>491.34000000000003</v>
      </c>
      <c r="N23" s="3">
        <v>417.97</v>
      </c>
      <c r="O23" s="3">
        <f>O22</f>
        <v>1117.1520000000003</v>
      </c>
      <c r="P23" s="3"/>
      <c r="Q23" s="3">
        <f t="shared" si="6"/>
        <v>4747.8425000000007</v>
      </c>
      <c r="R23" s="3">
        <f t="shared" si="5"/>
        <v>42890.981999999996</v>
      </c>
    </row>
    <row r="24" spans="1:18">
      <c r="A24" s="3" t="s">
        <v>11</v>
      </c>
      <c r="B24" s="5">
        <v>5542.48</v>
      </c>
      <c r="C24" s="17">
        <f t="shared" si="3"/>
        <v>138.56199999999998</v>
      </c>
      <c r="D24" s="3">
        <v>1370.5800000000002</v>
      </c>
      <c r="E24" s="3">
        <v>465.48000000000008</v>
      </c>
      <c r="F24" s="3">
        <v>258.60000000000002</v>
      </c>
      <c r="G24" s="3"/>
      <c r="H24" s="3">
        <v>900</v>
      </c>
      <c r="I24" s="3">
        <v>206.88000000000002</v>
      </c>
      <c r="J24" s="3">
        <v>155.16</v>
      </c>
      <c r="K24" s="3">
        <v>56.89</v>
      </c>
      <c r="L24" s="12"/>
      <c r="M24" s="3">
        <v>491.34000000000003</v>
      </c>
      <c r="N24" s="3">
        <v>127.51</v>
      </c>
      <c r="O24" s="3">
        <f>O23</f>
        <v>1117.1520000000003</v>
      </c>
      <c r="P24" s="3"/>
      <c r="Q24" s="3">
        <f t="shared" si="6"/>
        <v>5288.1540000000005</v>
      </c>
      <c r="R24" s="3">
        <f t="shared" si="5"/>
        <v>43145.307999999997</v>
      </c>
    </row>
    <row r="25" spans="1:18" s="33" customFormat="1">
      <c r="A25" s="6" t="s">
        <v>76</v>
      </c>
      <c r="B25" s="10">
        <f>SUM(B19:B24)</f>
        <v>43622.16</v>
      </c>
      <c r="C25" s="10">
        <f t="shared" ref="C25:Q25" si="7">SUM(C19:C24)</f>
        <v>1090.5540000000001</v>
      </c>
      <c r="D25" s="10">
        <f t="shared" si="7"/>
        <v>8223.4800000000014</v>
      </c>
      <c r="E25" s="10">
        <f t="shared" si="7"/>
        <v>2792.8800000000006</v>
      </c>
      <c r="F25" s="10">
        <f t="shared" si="7"/>
        <v>1551.6</v>
      </c>
      <c r="G25" s="10">
        <f t="shared" si="7"/>
        <v>0</v>
      </c>
      <c r="H25" s="10">
        <f t="shared" si="7"/>
        <v>900</v>
      </c>
      <c r="I25" s="10">
        <f t="shared" si="7"/>
        <v>1241.2800000000002</v>
      </c>
      <c r="J25" s="10">
        <f t="shared" si="7"/>
        <v>930.95999999999992</v>
      </c>
      <c r="K25" s="10">
        <f t="shared" si="7"/>
        <v>341.34199999999998</v>
      </c>
      <c r="L25" s="10">
        <f t="shared" si="7"/>
        <v>0</v>
      </c>
      <c r="M25" s="10">
        <f t="shared" si="7"/>
        <v>2948.0400000000004</v>
      </c>
      <c r="N25" s="10">
        <f t="shared" si="7"/>
        <v>5319.9900000000007</v>
      </c>
      <c r="O25" s="10">
        <f t="shared" si="7"/>
        <v>6159.8520000000008</v>
      </c>
      <c r="P25" s="10">
        <f t="shared" si="7"/>
        <v>0</v>
      </c>
      <c r="Q25" s="10">
        <f t="shared" si="7"/>
        <v>31499.978000000003</v>
      </c>
      <c r="R25" s="6"/>
    </row>
    <row r="26" spans="1:18" s="36" customFormat="1">
      <c r="A26" s="34" t="s">
        <v>60</v>
      </c>
      <c r="B26" s="34">
        <f>B17+B25</f>
        <v>79873.450000000012</v>
      </c>
      <c r="C26" s="34">
        <f t="shared" ref="C26:Q26" si="8">C17+C25</f>
        <v>1090.5540000000001</v>
      </c>
      <c r="D26" s="34">
        <f t="shared" si="8"/>
        <v>17377.920000000002</v>
      </c>
      <c r="E26" s="34">
        <f t="shared" si="8"/>
        <v>5896.08</v>
      </c>
      <c r="F26" s="34">
        <f t="shared" si="8"/>
        <v>2513.5920000000001</v>
      </c>
      <c r="G26" s="34">
        <f t="shared" si="8"/>
        <v>1921.98</v>
      </c>
      <c r="H26" s="34">
        <f t="shared" si="8"/>
        <v>2160</v>
      </c>
      <c r="I26" s="34">
        <f t="shared" si="8"/>
        <v>2792.88</v>
      </c>
      <c r="J26" s="34">
        <f t="shared" si="8"/>
        <v>1861.9199999999998</v>
      </c>
      <c r="K26" s="34">
        <f t="shared" si="8"/>
        <v>341.34199999999998</v>
      </c>
      <c r="L26" s="34">
        <f t="shared" si="8"/>
        <v>0</v>
      </c>
      <c r="M26" s="34">
        <f t="shared" si="8"/>
        <v>4344.4800000000005</v>
      </c>
      <c r="N26" s="34">
        <f t="shared" si="8"/>
        <v>6297.2500000000009</v>
      </c>
      <c r="O26" s="34">
        <f t="shared" si="8"/>
        <v>11311.154000000002</v>
      </c>
      <c r="P26" s="34">
        <f t="shared" si="8"/>
        <v>0</v>
      </c>
      <c r="Q26" s="34">
        <f t="shared" si="8"/>
        <v>57909.152000000002</v>
      </c>
      <c r="R26" s="34">
        <f>D6+B26-Q26</f>
        <v>43145.308000000005</v>
      </c>
    </row>
  </sheetData>
  <mergeCells count="21">
    <mergeCell ref="R8:R9"/>
    <mergeCell ref="A1:R1"/>
    <mergeCell ref="A3:B3"/>
    <mergeCell ref="D3:E3"/>
    <mergeCell ref="F3:G3"/>
    <mergeCell ref="A4:B4"/>
    <mergeCell ref="A5:B5"/>
    <mergeCell ref="M3:Q3"/>
    <mergeCell ref="M4:O4"/>
    <mergeCell ref="P4:Q4"/>
    <mergeCell ref="M5:O5"/>
    <mergeCell ref="P5:Q5"/>
    <mergeCell ref="M6:O6"/>
    <mergeCell ref="P6:Q6"/>
    <mergeCell ref="A6:B6"/>
    <mergeCell ref="A8:A9"/>
    <mergeCell ref="B8:B9"/>
    <mergeCell ref="D8:P8"/>
    <mergeCell ref="M7:O7"/>
    <mergeCell ref="P7:Q7"/>
    <mergeCell ref="Q8:Q9"/>
  </mergeCells>
  <pageMargins left="0.25" right="0.25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C00000"/>
  </sheetPr>
  <dimension ref="A1:S28"/>
  <sheetViews>
    <sheetView topLeftCell="A11" workbookViewId="0">
      <selection activeCell="H34" sqref="H34"/>
    </sheetView>
  </sheetViews>
  <sheetFormatPr defaultRowHeight="15"/>
  <cols>
    <col min="1" max="1" width="13.28515625" customWidth="1"/>
    <col min="2" max="2" width="10.140625" customWidth="1"/>
    <col min="3" max="3" width="8.42578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7.28515625" customWidth="1"/>
    <col min="16" max="16" width="9.140625" customWidth="1"/>
    <col min="17" max="17" width="7.710937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35</v>
      </c>
      <c r="G3" s="67"/>
      <c r="H3" s="8" t="s">
        <v>46</v>
      </c>
      <c r="M3" s="78" t="s">
        <v>69</v>
      </c>
      <c r="N3" s="78"/>
      <c r="O3" s="78"/>
      <c r="P3" s="78"/>
      <c r="Q3" s="78"/>
    </row>
    <row r="4" spans="1:19" ht="15.75" thickBot="1">
      <c r="A4" s="66" t="s">
        <v>14</v>
      </c>
      <c r="B4" s="67"/>
      <c r="C4" s="21"/>
      <c r="D4" s="1">
        <v>453.7</v>
      </c>
      <c r="E4" s="8" t="s">
        <v>27</v>
      </c>
      <c r="M4" s="76" t="s">
        <v>70</v>
      </c>
      <c r="N4" s="76"/>
      <c r="O4" s="76"/>
      <c r="P4" s="74">
        <v>36057.17</v>
      </c>
      <c r="Q4" s="74"/>
    </row>
    <row r="5" spans="1:19" ht="15.75" thickBot="1">
      <c r="A5" s="66" t="s">
        <v>13</v>
      </c>
      <c r="B5" s="67"/>
      <c r="C5" s="21"/>
      <c r="D5" s="1">
        <v>3</v>
      </c>
      <c r="M5" s="76" t="s">
        <v>79</v>
      </c>
      <c r="N5" s="76"/>
      <c r="O5" s="76"/>
      <c r="P5" s="74">
        <v>14870.48</v>
      </c>
      <c r="Q5" s="74"/>
    </row>
    <row r="6" spans="1:19" ht="15.75" thickBot="1">
      <c r="A6" s="66" t="s">
        <v>15</v>
      </c>
      <c r="B6" s="67"/>
      <c r="C6" s="21"/>
      <c r="D6" s="1">
        <v>-2974.61</v>
      </c>
      <c r="M6" s="76" t="s">
        <v>72</v>
      </c>
      <c r="N6" s="76"/>
      <c r="O6" s="76"/>
      <c r="P6" s="74">
        <v>30047.07</v>
      </c>
      <c r="Q6" s="74"/>
    </row>
    <row r="7" spans="1:19">
      <c r="M7" s="75" t="s">
        <v>73</v>
      </c>
      <c r="N7" s="76"/>
      <c r="O7" s="76"/>
      <c r="P7" s="77">
        <f>P4+P5-P6</f>
        <v>20880.579999999994</v>
      </c>
      <c r="Q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6"/>
      <c r="Q10" s="56"/>
    </row>
    <row r="11" spans="1:19">
      <c r="A11" s="3" t="s">
        <v>0</v>
      </c>
      <c r="B11" s="5">
        <v>5102.13</v>
      </c>
      <c r="C11" s="17"/>
      <c r="D11" s="12">
        <f>D10*453.7</f>
        <v>1338.415</v>
      </c>
      <c r="E11" s="12">
        <f t="shared" ref="E11:O11" si="0">E10*453.7</f>
        <v>453.7</v>
      </c>
      <c r="F11" s="12">
        <f t="shared" si="0"/>
        <v>140.64699999999999</v>
      </c>
      <c r="G11" s="12"/>
      <c r="H11" s="12"/>
      <c r="I11" s="12">
        <f t="shared" si="0"/>
        <v>226.85</v>
      </c>
      <c r="J11" s="12">
        <f t="shared" si="0"/>
        <v>136.10999999999999</v>
      </c>
      <c r="K11" s="12"/>
      <c r="L11" s="12"/>
      <c r="M11" s="12">
        <f t="shared" si="0"/>
        <v>204.16499999999999</v>
      </c>
      <c r="N11" s="12">
        <v>2895.53</v>
      </c>
      <c r="O11" s="12">
        <f t="shared" si="0"/>
        <v>753.14199999999994</v>
      </c>
      <c r="P11" s="3">
        <f t="shared" ref="P11:P16" si="1">SUM(D11:O11)</f>
        <v>6148.5590000000002</v>
      </c>
      <c r="Q11" s="3">
        <f>D6+B11-P11</f>
        <v>-4021.0390000000002</v>
      </c>
    </row>
    <row r="12" spans="1:19">
      <c r="A12" s="3" t="s">
        <v>1</v>
      </c>
      <c r="B12" s="5">
        <v>8616.89</v>
      </c>
      <c r="C12" s="17"/>
      <c r="D12" s="12">
        <v>1338.415</v>
      </c>
      <c r="E12" s="3">
        <v>453.7</v>
      </c>
      <c r="F12" s="12">
        <v>140.64699999999999</v>
      </c>
      <c r="G12" s="3"/>
      <c r="H12" s="3"/>
      <c r="I12" s="3">
        <v>226.85</v>
      </c>
      <c r="J12" s="3">
        <v>136.10999999999999</v>
      </c>
      <c r="K12" s="3"/>
      <c r="L12" s="3"/>
      <c r="M12" s="12">
        <v>204.16499999999999</v>
      </c>
      <c r="N12" s="3">
        <v>4827.07</v>
      </c>
      <c r="O12" s="3">
        <v>753.14199999999994</v>
      </c>
      <c r="P12" s="3">
        <f t="shared" si="1"/>
        <v>8080.0990000000002</v>
      </c>
      <c r="Q12" s="3">
        <f>Q11+B12-P12</f>
        <v>-3484.2480000000014</v>
      </c>
    </row>
    <row r="13" spans="1:19">
      <c r="A13" s="3" t="s">
        <v>2</v>
      </c>
      <c r="B13" s="5">
        <v>6171.94</v>
      </c>
      <c r="C13" s="17"/>
      <c r="D13" s="12">
        <v>1338.415</v>
      </c>
      <c r="E13" s="3">
        <v>453.7</v>
      </c>
      <c r="F13" s="12">
        <v>140.64699999999999</v>
      </c>
      <c r="G13" s="3"/>
      <c r="H13" s="3"/>
      <c r="I13" s="3">
        <v>226.85</v>
      </c>
      <c r="J13" s="3">
        <v>136.10999999999999</v>
      </c>
      <c r="K13" s="3"/>
      <c r="L13" s="3"/>
      <c r="M13" s="12">
        <v>204.16499999999999</v>
      </c>
      <c r="N13" s="3">
        <v>1636.19</v>
      </c>
      <c r="O13" s="3">
        <v>753.14199999999994</v>
      </c>
      <c r="P13" s="3">
        <f t="shared" si="1"/>
        <v>4889.2190000000001</v>
      </c>
      <c r="Q13" s="3">
        <f>Q12+B13-P13</f>
        <v>-2201.5270000000019</v>
      </c>
    </row>
    <row r="14" spans="1:19">
      <c r="A14" s="3" t="s">
        <v>3</v>
      </c>
      <c r="B14" s="5">
        <v>7217.56</v>
      </c>
      <c r="C14" s="17"/>
      <c r="D14" s="12">
        <v>1338.415</v>
      </c>
      <c r="E14" s="3">
        <v>453.7</v>
      </c>
      <c r="F14" s="12">
        <v>140.64699999999999</v>
      </c>
      <c r="G14" s="3"/>
      <c r="H14" s="3">
        <v>900</v>
      </c>
      <c r="I14" s="3">
        <v>226.85</v>
      </c>
      <c r="J14" s="3">
        <v>136.10999999999999</v>
      </c>
      <c r="K14" s="3"/>
      <c r="L14" s="3"/>
      <c r="M14" s="12">
        <v>204.16499999999999</v>
      </c>
      <c r="N14" s="3">
        <v>2732.05</v>
      </c>
      <c r="O14" s="3">
        <v>753.14199999999994</v>
      </c>
      <c r="P14" s="3">
        <f t="shared" si="1"/>
        <v>6885.0789999999997</v>
      </c>
      <c r="Q14" s="3">
        <f>Q13+B14-P14</f>
        <v>-1869.0460000000012</v>
      </c>
    </row>
    <row r="15" spans="1:19">
      <c r="A15" s="3" t="s">
        <v>4</v>
      </c>
      <c r="B15" s="5">
        <v>4655.2700000000004</v>
      </c>
      <c r="C15" s="17"/>
      <c r="D15" s="12">
        <v>1338.415</v>
      </c>
      <c r="E15" s="3">
        <v>453.7</v>
      </c>
      <c r="F15" s="12">
        <v>140.64699999999999</v>
      </c>
      <c r="G15" s="3"/>
      <c r="H15" s="3"/>
      <c r="I15" s="3">
        <v>226.85</v>
      </c>
      <c r="J15" s="3">
        <v>136.10999999999999</v>
      </c>
      <c r="K15" s="3"/>
      <c r="L15" s="3"/>
      <c r="M15" s="12">
        <v>204.16499999999999</v>
      </c>
      <c r="N15" s="3">
        <v>961.02</v>
      </c>
      <c r="O15" s="3">
        <v>753.14199999999994</v>
      </c>
      <c r="P15" s="3">
        <f t="shared" si="1"/>
        <v>4214.049</v>
      </c>
      <c r="Q15" s="3">
        <f>Q14+B15-P15</f>
        <v>-1427.8250000000007</v>
      </c>
    </row>
    <row r="16" spans="1:19">
      <c r="A16" s="3" t="s">
        <v>5</v>
      </c>
      <c r="B16" s="5">
        <v>5452.57</v>
      </c>
      <c r="C16" s="17"/>
      <c r="D16" s="12">
        <v>1338.415</v>
      </c>
      <c r="E16" s="3">
        <v>453.7</v>
      </c>
      <c r="F16" s="12">
        <v>140.64699999999999</v>
      </c>
      <c r="G16" s="3">
        <v>2337.98</v>
      </c>
      <c r="H16" s="3"/>
      <c r="I16" s="3">
        <v>226.85</v>
      </c>
      <c r="J16" s="3">
        <v>136.10999999999999</v>
      </c>
      <c r="K16" s="3"/>
      <c r="L16" s="3"/>
      <c r="M16" s="12">
        <v>204.16499999999999</v>
      </c>
      <c r="N16" s="3">
        <v>0</v>
      </c>
      <c r="O16" s="3">
        <v>753.14199999999994</v>
      </c>
      <c r="P16" s="3">
        <f t="shared" si="1"/>
        <v>5591.009</v>
      </c>
      <c r="Q16" s="3">
        <f>Q15+B16-P16</f>
        <v>-1566.264000000001</v>
      </c>
    </row>
    <row r="17" spans="1:17" s="33" customFormat="1">
      <c r="A17" s="6" t="s">
        <v>75</v>
      </c>
      <c r="B17" s="10">
        <f>SUM(B11:B16)</f>
        <v>37216.36</v>
      </c>
      <c r="C17" s="10">
        <f t="shared" ref="C17:P17" si="2">SUM(C11:C16)</f>
        <v>0</v>
      </c>
      <c r="D17" s="10">
        <f t="shared" si="2"/>
        <v>8030.49</v>
      </c>
      <c r="E17" s="10">
        <f t="shared" si="2"/>
        <v>2722.2</v>
      </c>
      <c r="F17" s="10">
        <f t="shared" si="2"/>
        <v>843.88199999999983</v>
      </c>
      <c r="G17" s="10">
        <f t="shared" si="2"/>
        <v>2337.98</v>
      </c>
      <c r="H17" s="10">
        <f t="shared" si="2"/>
        <v>900</v>
      </c>
      <c r="I17" s="10">
        <f t="shared" si="2"/>
        <v>1361.1</v>
      </c>
      <c r="J17" s="10">
        <f t="shared" si="2"/>
        <v>816.66</v>
      </c>
      <c r="K17" s="10">
        <f t="shared" si="2"/>
        <v>0</v>
      </c>
      <c r="L17" s="10"/>
      <c r="M17" s="10">
        <f t="shared" si="2"/>
        <v>1224.99</v>
      </c>
      <c r="N17" s="10">
        <f t="shared" si="2"/>
        <v>13051.86</v>
      </c>
      <c r="O17" s="10">
        <f t="shared" si="2"/>
        <v>4518.8519999999999</v>
      </c>
      <c r="P17" s="10">
        <f t="shared" si="2"/>
        <v>35808.013999999996</v>
      </c>
      <c r="Q17" s="6"/>
    </row>
    <row r="18" spans="1:17" s="29" customFormat="1">
      <c r="A18" s="28">
        <v>14.27</v>
      </c>
      <c r="B18" s="28"/>
      <c r="C18" s="28">
        <v>0.17</v>
      </c>
      <c r="D18" s="30">
        <v>2.65</v>
      </c>
      <c r="E18" s="28">
        <v>0.9</v>
      </c>
      <c r="F18" s="30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30">
        <v>0.95</v>
      </c>
      <c r="N18" s="41" t="s">
        <v>86</v>
      </c>
      <c r="O18" s="28">
        <v>1.81</v>
      </c>
      <c r="P18" s="28"/>
      <c r="Q18" s="3">
        <f>Q16+B18-P18</f>
        <v>-1566.264000000001</v>
      </c>
    </row>
    <row r="19" spans="1:17">
      <c r="A19" s="3" t="s">
        <v>6</v>
      </c>
      <c r="B19" s="5">
        <v>4349.62</v>
      </c>
      <c r="C19" s="17">
        <f t="shared" ref="C19:C24" si="3">B19*2.5/100</f>
        <v>108.7405</v>
      </c>
      <c r="D19" s="3">
        <f>D18*453.7</f>
        <v>1202.3049999999998</v>
      </c>
      <c r="E19" s="3">
        <f t="shared" ref="E19:O19" si="4">E18*453.7</f>
        <v>408.33</v>
      </c>
      <c r="F19" s="3">
        <f t="shared" si="4"/>
        <v>226.85</v>
      </c>
      <c r="G19" s="3"/>
      <c r="H19" s="3"/>
      <c r="I19" s="3">
        <f t="shared" si="4"/>
        <v>181.48000000000002</v>
      </c>
      <c r="J19" s="3">
        <f t="shared" si="4"/>
        <v>136.10999999999999</v>
      </c>
      <c r="K19" s="12">
        <f t="shared" si="4"/>
        <v>49.906999999999996</v>
      </c>
      <c r="L19" s="12"/>
      <c r="M19" s="3">
        <v>431.01</v>
      </c>
      <c r="N19" s="19">
        <v>293.97000000000003</v>
      </c>
      <c r="O19" s="3">
        <f t="shared" si="4"/>
        <v>821.197</v>
      </c>
      <c r="P19" s="3">
        <f>SUM(C19:O19)</f>
        <v>3859.8995000000004</v>
      </c>
      <c r="Q19" s="3">
        <f t="shared" ref="Q19:Q24" si="5">Q18+B19-P19</f>
        <v>-1076.5435000000016</v>
      </c>
    </row>
    <row r="20" spans="1:17">
      <c r="A20" s="3" t="s">
        <v>7</v>
      </c>
      <c r="B20" s="5">
        <v>9573.5300000000007</v>
      </c>
      <c r="C20" s="17">
        <f t="shared" si="3"/>
        <v>239.33825000000002</v>
      </c>
      <c r="D20" s="3">
        <v>1202.3049999999998</v>
      </c>
      <c r="E20" s="3">
        <v>408.33</v>
      </c>
      <c r="F20" s="3">
        <v>226.85</v>
      </c>
      <c r="G20" s="3"/>
      <c r="H20" s="3"/>
      <c r="I20" s="3">
        <v>181.48000000000002</v>
      </c>
      <c r="J20" s="3">
        <v>136.10999999999999</v>
      </c>
      <c r="K20" s="3">
        <v>49.91</v>
      </c>
      <c r="L20" s="3"/>
      <c r="M20" s="3">
        <v>431.01499999999999</v>
      </c>
      <c r="N20" s="19">
        <v>504.49</v>
      </c>
      <c r="O20" s="3">
        <v>821.197</v>
      </c>
      <c r="P20" s="3">
        <f t="shared" ref="P20:P24" si="6">SUM(C20:O20)</f>
        <v>4201.0252499999997</v>
      </c>
      <c r="Q20" s="3">
        <f t="shared" si="5"/>
        <v>4295.9612499999994</v>
      </c>
    </row>
    <row r="21" spans="1:17">
      <c r="A21" s="3" t="s">
        <v>8</v>
      </c>
      <c r="B21" s="5">
        <v>7071.31</v>
      </c>
      <c r="C21" s="17">
        <f t="shared" si="3"/>
        <v>176.78275000000002</v>
      </c>
      <c r="D21" s="3">
        <v>1202.3049999999998</v>
      </c>
      <c r="E21" s="3">
        <v>408.33</v>
      </c>
      <c r="F21" s="3">
        <v>226.85</v>
      </c>
      <c r="G21" s="3"/>
      <c r="H21" s="3"/>
      <c r="I21" s="3">
        <v>181.48000000000002</v>
      </c>
      <c r="J21" s="3">
        <v>136.10999999999999</v>
      </c>
      <c r="K21" s="3">
        <v>49.91</v>
      </c>
      <c r="L21" s="3"/>
      <c r="M21" s="3">
        <v>431.01499999999999</v>
      </c>
      <c r="N21" s="3">
        <v>769.62</v>
      </c>
      <c r="O21" s="3">
        <v>821.197</v>
      </c>
      <c r="P21" s="3">
        <f t="shared" si="6"/>
        <v>4403.5997499999994</v>
      </c>
      <c r="Q21" s="3">
        <f t="shared" si="5"/>
        <v>6963.6715000000004</v>
      </c>
    </row>
    <row r="22" spans="1:17">
      <c r="A22" s="3" t="s">
        <v>9</v>
      </c>
      <c r="B22" s="5">
        <v>6449.09</v>
      </c>
      <c r="C22" s="17">
        <f t="shared" si="3"/>
        <v>161.22725</v>
      </c>
      <c r="D22" s="3">
        <v>1202.3049999999998</v>
      </c>
      <c r="E22" s="3">
        <v>408.33</v>
      </c>
      <c r="F22" s="3">
        <v>226.85</v>
      </c>
      <c r="G22" s="3"/>
      <c r="H22" s="3"/>
      <c r="I22" s="3">
        <v>181.48000000000002</v>
      </c>
      <c r="J22" s="3">
        <v>136.10999999999999</v>
      </c>
      <c r="K22" s="3">
        <v>49.91</v>
      </c>
      <c r="L22" s="3"/>
      <c r="M22" s="3">
        <v>431.01499999999999</v>
      </c>
      <c r="N22" s="3">
        <v>5543.08</v>
      </c>
      <c r="O22" s="3">
        <f>D4*2.16</f>
        <v>979.99200000000008</v>
      </c>
      <c r="P22" s="3">
        <f t="shared" si="6"/>
        <v>9320.29925</v>
      </c>
      <c r="Q22" s="3">
        <f t="shared" si="5"/>
        <v>4092.4622500000005</v>
      </c>
    </row>
    <row r="23" spans="1:17">
      <c r="A23" s="3" t="s">
        <v>10</v>
      </c>
      <c r="B23" s="5">
        <v>5864.1</v>
      </c>
      <c r="C23" s="17">
        <f t="shared" si="3"/>
        <v>146.60249999999999</v>
      </c>
      <c r="D23" s="3">
        <v>1202.3049999999998</v>
      </c>
      <c r="E23" s="3">
        <v>408.33</v>
      </c>
      <c r="F23" s="3">
        <v>226.85</v>
      </c>
      <c r="G23" s="3"/>
      <c r="H23" s="3"/>
      <c r="I23" s="3">
        <v>181.48000000000002</v>
      </c>
      <c r="J23" s="3">
        <v>136.10999999999999</v>
      </c>
      <c r="K23" s="3">
        <v>49.91</v>
      </c>
      <c r="L23" s="3"/>
      <c r="M23" s="3">
        <v>431.01499999999999</v>
      </c>
      <c r="N23" s="3">
        <v>3117.29</v>
      </c>
      <c r="O23" s="3">
        <f>O22</f>
        <v>979.99200000000008</v>
      </c>
      <c r="P23" s="3">
        <f t="shared" si="6"/>
        <v>6879.8845000000001</v>
      </c>
      <c r="Q23" s="3">
        <f t="shared" si="5"/>
        <v>3076.6777500000007</v>
      </c>
    </row>
    <row r="24" spans="1:17">
      <c r="A24" s="3" t="s">
        <v>11</v>
      </c>
      <c r="B24" s="5">
        <v>6019.09</v>
      </c>
      <c r="C24" s="17">
        <f t="shared" si="3"/>
        <v>150.47725</v>
      </c>
      <c r="D24" s="3">
        <v>1202.3049999999998</v>
      </c>
      <c r="E24" s="3">
        <v>408.33</v>
      </c>
      <c r="F24" s="3">
        <v>226.85</v>
      </c>
      <c r="G24" s="3"/>
      <c r="H24" s="3">
        <v>1000</v>
      </c>
      <c r="I24" s="3">
        <v>181.48000000000002</v>
      </c>
      <c r="J24" s="3">
        <v>136.10999999999999</v>
      </c>
      <c r="K24" s="3">
        <v>49.91</v>
      </c>
      <c r="L24" s="3"/>
      <c r="M24" s="3">
        <v>431.01499999999999</v>
      </c>
      <c r="N24" s="3">
        <v>4134.45</v>
      </c>
      <c r="O24" s="3">
        <f>O23</f>
        <v>979.99200000000008</v>
      </c>
      <c r="P24" s="3">
        <f t="shared" si="6"/>
        <v>8900.919249999999</v>
      </c>
      <c r="Q24" s="3">
        <f t="shared" si="5"/>
        <v>194.84850000000188</v>
      </c>
    </row>
    <row r="25" spans="1:17" s="33" customFormat="1">
      <c r="A25" s="6" t="s">
        <v>76</v>
      </c>
      <c r="B25" s="10">
        <f>SUM(B19:B24)</f>
        <v>39326.740000000005</v>
      </c>
      <c r="C25" s="10">
        <f t="shared" ref="C25:P25" si="7">SUM(C19:C24)</f>
        <v>983.16849999999999</v>
      </c>
      <c r="D25" s="10">
        <f t="shared" si="7"/>
        <v>7213.83</v>
      </c>
      <c r="E25" s="10">
        <f t="shared" si="7"/>
        <v>2449.98</v>
      </c>
      <c r="F25" s="10">
        <f t="shared" si="7"/>
        <v>1361.1</v>
      </c>
      <c r="G25" s="10">
        <f t="shared" si="7"/>
        <v>0</v>
      </c>
      <c r="H25" s="10">
        <f t="shared" si="7"/>
        <v>1000</v>
      </c>
      <c r="I25" s="10">
        <f t="shared" si="7"/>
        <v>1088.8800000000001</v>
      </c>
      <c r="J25" s="10">
        <f t="shared" si="7"/>
        <v>816.66</v>
      </c>
      <c r="K25" s="10">
        <f t="shared" si="7"/>
        <v>299.45699999999999</v>
      </c>
      <c r="L25" s="10">
        <f t="shared" si="7"/>
        <v>0</v>
      </c>
      <c r="M25" s="10">
        <f t="shared" si="7"/>
        <v>2586.0849999999996</v>
      </c>
      <c r="N25" s="10">
        <f t="shared" si="7"/>
        <v>14362.900000000001</v>
      </c>
      <c r="O25" s="10">
        <f t="shared" si="7"/>
        <v>5403.567</v>
      </c>
      <c r="P25" s="10">
        <f t="shared" si="7"/>
        <v>37565.627500000002</v>
      </c>
      <c r="Q25" s="37"/>
    </row>
    <row r="26" spans="1:17" s="36" customFormat="1">
      <c r="A26" s="34" t="s">
        <v>60</v>
      </c>
      <c r="B26" s="34">
        <f>B17+B25</f>
        <v>76543.100000000006</v>
      </c>
      <c r="C26" s="34">
        <f t="shared" ref="C26:P26" si="8">C17+C25</f>
        <v>983.16849999999999</v>
      </c>
      <c r="D26" s="34">
        <f t="shared" si="8"/>
        <v>15244.32</v>
      </c>
      <c r="E26" s="34">
        <f t="shared" si="8"/>
        <v>5172.18</v>
      </c>
      <c r="F26" s="34">
        <f t="shared" si="8"/>
        <v>2204.982</v>
      </c>
      <c r="G26" s="34">
        <f t="shared" si="8"/>
        <v>2337.98</v>
      </c>
      <c r="H26" s="34">
        <f t="shared" si="8"/>
        <v>1900</v>
      </c>
      <c r="I26" s="34">
        <f t="shared" si="8"/>
        <v>2449.98</v>
      </c>
      <c r="J26" s="34">
        <f t="shared" si="8"/>
        <v>1633.32</v>
      </c>
      <c r="K26" s="34">
        <f t="shared" si="8"/>
        <v>299.45699999999999</v>
      </c>
      <c r="L26" s="34">
        <f t="shared" si="8"/>
        <v>0</v>
      </c>
      <c r="M26" s="34">
        <f t="shared" si="8"/>
        <v>3811.0749999999998</v>
      </c>
      <c r="N26" s="34">
        <f t="shared" si="8"/>
        <v>27414.760000000002</v>
      </c>
      <c r="O26" s="34">
        <f t="shared" si="8"/>
        <v>9922.4189999999999</v>
      </c>
      <c r="P26" s="34">
        <f t="shared" si="8"/>
        <v>73373.641499999998</v>
      </c>
      <c r="Q26" s="38">
        <f>D6+B26-P26</f>
        <v>194.84850000000733</v>
      </c>
    </row>
    <row r="28" spans="1:17">
      <c r="A28" s="75" t="s">
        <v>66</v>
      </c>
      <c r="B28" s="75"/>
      <c r="C28" s="75"/>
      <c r="D28" s="75"/>
      <c r="E28" s="3">
        <v>60187</v>
      </c>
    </row>
  </sheetData>
  <mergeCells count="22">
    <mergeCell ref="A5:B5"/>
    <mergeCell ref="M3:Q3"/>
    <mergeCell ref="M4:O4"/>
    <mergeCell ref="P4:Q4"/>
    <mergeCell ref="M5:O5"/>
    <mergeCell ref="P5:Q5"/>
    <mergeCell ref="A1:Q1"/>
    <mergeCell ref="A3:B3"/>
    <mergeCell ref="D3:E3"/>
    <mergeCell ref="F3:G3"/>
    <mergeCell ref="A4:B4"/>
    <mergeCell ref="A28:D28"/>
    <mergeCell ref="P6:Q6"/>
    <mergeCell ref="A6:B6"/>
    <mergeCell ref="A8:A9"/>
    <mergeCell ref="B8:B9"/>
    <mergeCell ref="D8:O8"/>
    <mergeCell ref="M7:O7"/>
    <mergeCell ref="P7:Q7"/>
    <mergeCell ref="P8:P9"/>
    <mergeCell ref="Q8:Q9"/>
    <mergeCell ref="M6:O6"/>
  </mergeCells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T26"/>
  <sheetViews>
    <sheetView topLeftCell="A10" workbookViewId="0">
      <selection activeCell="C26" sqref="C26:P26"/>
    </sheetView>
  </sheetViews>
  <sheetFormatPr defaultRowHeight="15"/>
  <cols>
    <col min="1" max="1" width="14.7109375" customWidth="1"/>
    <col min="2" max="3" width="8.8554687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6.42578125" customWidth="1"/>
    <col min="16" max="16" width="7.5703125" customWidth="1"/>
    <col min="17" max="17" width="8.7109375" customWidth="1"/>
    <col min="18" max="18" width="10.2851562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35</v>
      </c>
      <c r="G3" s="67"/>
      <c r="H3" s="8" t="s">
        <v>56</v>
      </c>
      <c r="K3" s="78" t="s">
        <v>69</v>
      </c>
      <c r="L3" s="78"/>
      <c r="M3" s="78"/>
      <c r="N3" s="78"/>
      <c r="O3" s="78"/>
      <c r="P3" s="78"/>
    </row>
    <row r="4" spans="1:20" ht="15.75" thickBot="1">
      <c r="A4" s="66" t="s">
        <v>14</v>
      </c>
      <c r="B4" s="67"/>
      <c r="C4" s="21"/>
      <c r="D4" s="1">
        <v>455</v>
      </c>
      <c r="E4" s="8" t="s">
        <v>27</v>
      </c>
      <c r="K4" s="76" t="s">
        <v>70</v>
      </c>
      <c r="L4" s="76"/>
      <c r="M4" s="76"/>
      <c r="N4" s="76"/>
      <c r="O4" s="74">
        <v>34186.49</v>
      </c>
      <c r="P4" s="74"/>
    </row>
    <row r="5" spans="1:20" ht="15.75" thickBot="1">
      <c r="A5" s="66" t="s">
        <v>13</v>
      </c>
      <c r="B5" s="67"/>
      <c r="C5" s="21"/>
      <c r="D5" s="1">
        <v>3</v>
      </c>
      <c r="K5" s="76" t="s">
        <v>71</v>
      </c>
      <c r="L5" s="76"/>
      <c r="M5" s="76"/>
      <c r="N5" s="76"/>
      <c r="O5" s="74">
        <v>15693.61</v>
      </c>
      <c r="P5" s="74"/>
    </row>
    <row r="6" spans="1:20" ht="15.75" thickBot="1">
      <c r="A6" s="66" t="s">
        <v>15</v>
      </c>
      <c r="B6" s="67"/>
      <c r="C6" s="21"/>
      <c r="D6" s="1">
        <v>6572.71</v>
      </c>
      <c r="K6" s="76" t="s">
        <v>72</v>
      </c>
      <c r="L6" s="76"/>
      <c r="M6" s="76"/>
      <c r="N6" s="76"/>
      <c r="O6" s="74"/>
      <c r="P6" s="74"/>
    </row>
    <row r="7" spans="1:20">
      <c r="K7" s="75" t="s">
        <v>73</v>
      </c>
      <c r="L7" s="75"/>
      <c r="M7" s="76"/>
      <c r="N7" s="76"/>
      <c r="O7" s="77">
        <f>SUM(O4:P6)</f>
        <v>49880.1</v>
      </c>
      <c r="P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5743.72</v>
      </c>
      <c r="C11" s="17"/>
      <c r="D11" s="3">
        <f>D10*455</f>
        <v>1342.25</v>
      </c>
      <c r="E11" s="3">
        <f t="shared" ref="E11:O11" si="0">E10*455</f>
        <v>455</v>
      </c>
      <c r="F11" s="3">
        <f t="shared" si="0"/>
        <v>141.05000000000001</v>
      </c>
      <c r="G11" s="3"/>
      <c r="H11" s="3"/>
      <c r="I11" s="3">
        <f t="shared" si="0"/>
        <v>227.5</v>
      </c>
      <c r="J11" s="3">
        <f t="shared" si="0"/>
        <v>136.5</v>
      </c>
      <c r="K11" s="3"/>
      <c r="L11" s="3"/>
      <c r="M11" s="3">
        <f t="shared" si="0"/>
        <v>204.75</v>
      </c>
      <c r="N11" s="3">
        <v>3768.64</v>
      </c>
      <c r="O11" s="3">
        <f t="shared" si="0"/>
        <v>755.3</v>
      </c>
      <c r="P11" s="3"/>
      <c r="Q11" s="3">
        <f t="shared" ref="Q11:Q16" si="1">SUM(D11:P11)</f>
        <v>7030.9900000000007</v>
      </c>
      <c r="R11" s="3">
        <f>D6+B11-Q11</f>
        <v>5285.44</v>
      </c>
    </row>
    <row r="12" spans="1:20">
      <c r="A12" s="3" t="s">
        <v>1</v>
      </c>
      <c r="B12" s="5">
        <v>5077.67</v>
      </c>
      <c r="C12" s="17"/>
      <c r="D12" s="3">
        <v>1342.25</v>
      </c>
      <c r="E12" s="3">
        <v>455</v>
      </c>
      <c r="F12" s="3">
        <v>141.05000000000001</v>
      </c>
      <c r="G12" s="3"/>
      <c r="H12" s="3"/>
      <c r="I12" s="3">
        <v>227.5</v>
      </c>
      <c r="J12" s="3">
        <v>136.5</v>
      </c>
      <c r="K12" s="3"/>
      <c r="L12" s="3"/>
      <c r="M12" s="3">
        <v>204.75</v>
      </c>
      <c r="N12" s="3">
        <v>892.37</v>
      </c>
      <c r="O12" s="3">
        <v>755.3</v>
      </c>
      <c r="P12" s="3"/>
      <c r="Q12" s="3">
        <f t="shared" si="1"/>
        <v>4154.72</v>
      </c>
      <c r="R12" s="3">
        <f>R11+B12-Q12</f>
        <v>6208.39</v>
      </c>
    </row>
    <row r="13" spans="1:20">
      <c r="A13" s="3" t="s">
        <v>2</v>
      </c>
      <c r="B13" s="5">
        <v>5640.35</v>
      </c>
      <c r="C13" s="17"/>
      <c r="D13" s="3">
        <v>1342.25</v>
      </c>
      <c r="E13" s="3">
        <v>455</v>
      </c>
      <c r="F13" s="3">
        <v>141.05000000000001</v>
      </c>
      <c r="G13" s="3"/>
      <c r="H13" s="3"/>
      <c r="I13" s="3">
        <v>227.5</v>
      </c>
      <c r="J13" s="3">
        <v>136.5</v>
      </c>
      <c r="K13" s="3"/>
      <c r="L13" s="3"/>
      <c r="M13" s="3">
        <v>204.75</v>
      </c>
      <c r="N13" s="3">
        <v>534.89</v>
      </c>
      <c r="O13" s="3">
        <v>755.3</v>
      </c>
      <c r="P13" s="3"/>
      <c r="Q13" s="3">
        <f t="shared" si="1"/>
        <v>3797.24</v>
      </c>
      <c r="R13" s="3">
        <f>R12+B13-Q13</f>
        <v>8051.5000000000018</v>
      </c>
    </row>
    <row r="14" spans="1:20">
      <c r="A14" s="3" t="s">
        <v>3</v>
      </c>
      <c r="B14" s="5">
        <v>5194.83</v>
      </c>
      <c r="C14" s="17"/>
      <c r="D14" s="3">
        <v>1342.25</v>
      </c>
      <c r="E14" s="3">
        <v>455</v>
      </c>
      <c r="F14" s="3">
        <v>141.05000000000001</v>
      </c>
      <c r="G14" s="3"/>
      <c r="H14" s="3">
        <v>940</v>
      </c>
      <c r="I14" s="3">
        <v>227.5</v>
      </c>
      <c r="J14" s="3">
        <v>136.5</v>
      </c>
      <c r="K14" s="3"/>
      <c r="L14" s="3"/>
      <c r="M14" s="3">
        <v>204.75</v>
      </c>
      <c r="N14" s="3">
        <v>960.35</v>
      </c>
      <c r="O14" s="3">
        <v>755.3</v>
      </c>
      <c r="P14" s="3"/>
      <c r="Q14" s="3">
        <f t="shared" si="1"/>
        <v>5162.7000000000007</v>
      </c>
      <c r="R14" s="3">
        <f>R13+B14-Q14</f>
        <v>8083.630000000001</v>
      </c>
    </row>
    <row r="15" spans="1:20">
      <c r="A15" s="3" t="s">
        <v>4</v>
      </c>
      <c r="B15" s="5">
        <v>5194.83</v>
      </c>
      <c r="C15" s="17"/>
      <c r="D15" s="3">
        <v>1342.25</v>
      </c>
      <c r="E15" s="3">
        <v>455</v>
      </c>
      <c r="F15" s="3">
        <v>141.05000000000001</v>
      </c>
      <c r="G15" s="3"/>
      <c r="H15" s="3"/>
      <c r="I15" s="3">
        <v>227.5</v>
      </c>
      <c r="J15" s="3">
        <v>136.5</v>
      </c>
      <c r="K15" s="3"/>
      <c r="L15" s="3"/>
      <c r="M15" s="3">
        <v>204.75</v>
      </c>
      <c r="N15" s="3">
        <v>50.58</v>
      </c>
      <c r="O15" s="3">
        <v>755.3</v>
      </c>
      <c r="P15" s="3"/>
      <c r="Q15" s="3">
        <f t="shared" si="1"/>
        <v>3312.9300000000003</v>
      </c>
      <c r="R15" s="3">
        <f>R14+B15-Q15</f>
        <v>9965.5300000000007</v>
      </c>
    </row>
    <row r="16" spans="1:20">
      <c r="A16" s="3" t="s">
        <v>5</v>
      </c>
      <c r="B16" s="5">
        <v>5683.71</v>
      </c>
      <c r="C16" s="17"/>
      <c r="D16" s="3">
        <v>1342.25</v>
      </c>
      <c r="E16" s="3">
        <v>455</v>
      </c>
      <c r="F16" s="3">
        <v>141.05000000000001</v>
      </c>
      <c r="G16" s="3">
        <v>1645.98</v>
      </c>
      <c r="H16" s="3"/>
      <c r="I16" s="3">
        <v>227.5</v>
      </c>
      <c r="J16" s="3">
        <v>136.5</v>
      </c>
      <c r="K16" s="3"/>
      <c r="L16" s="3"/>
      <c r="M16" s="3">
        <v>204.75</v>
      </c>
      <c r="N16" s="3">
        <v>0</v>
      </c>
      <c r="O16" s="3">
        <v>755.3</v>
      </c>
      <c r="P16" s="3"/>
      <c r="Q16" s="3">
        <f t="shared" si="1"/>
        <v>4908.33</v>
      </c>
      <c r="R16" s="3">
        <f>R15+B16-Q16</f>
        <v>10740.910000000002</v>
      </c>
    </row>
    <row r="17" spans="1:18" s="33" customFormat="1">
      <c r="A17" s="6" t="s">
        <v>75</v>
      </c>
      <c r="B17" s="10">
        <f>SUM(B11:B16)</f>
        <v>32535.11</v>
      </c>
      <c r="C17" s="10">
        <f t="shared" ref="C17:Q17" si="2">SUM(C11:C16)</f>
        <v>0</v>
      </c>
      <c r="D17" s="10">
        <f t="shared" si="2"/>
        <v>8053.5</v>
      </c>
      <c r="E17" s="10">
        <f t="shared" si="2"/>
        <v>2730</v>
      </c>
      <c r="F17" s="10">
        <f t="shared" si="2"/>
        <v>846.3</v>
      </c>
      <c r="G17" s="10">
        <f t="shared" si="2"/>
        <v>1645.98</v>
      </c>
      <c r="H17" s="10">
        <f t="shared" si="2"/>
        <v>940</v>
      </c>
      <c r="I17" s="10">
        <f t="shared" si="2"/>
        <v>1365</v>
      </c>
      <c r="J17" s="10">
        <f t="shared" si="2"/>
        <v>819</v>
      </c>
      <c r="K17" s="10">
        <f t="shared" si="2"/>
        <v>0</v>
      </c>
      <c r="L17" s="10"/>
      <c r="M17" s="10">
        <f t="shared" si="2"/>
        <v>1228.5</v>
      </c>
      <c r="N17" s="10">
        <f t="shared" si="2"/>
        <v>6206.8300000000008</v>
      </c>
      <c r="O17" s="10">
        <f t="shared" si="2"/>
        <v>4531.8</v>
      </c>
      <c r="P17" s="10">
        <f t="shared" si="2"/>
        <v>0</v>
      </c>
      <c r="Q17" s="10">
        <f t="shared" si="2"/>
        <v>28366.910000000003</v>
      </c>
      <c r="R17" s="3"/>
    </row>
    <row r="18" spans="1:18" s="29" customFormat="1">
      <c r="A18" s="28">
        <v>14.27</v>
      </c>
      <c r="B18" s="28"/>
      <c r="C18" s="28">
        <v>0.17</v>
      </c>
      <c r="D18" s="28">
        <v>2.65</v>
      </c>
      <c r="E18" s="28">
        <v>0.9</v>
      </c>
      <c r="F18" s="28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3"/>
      <c r="R18" s="3">
        <v>10838</v>
      </c>
    </row>
    <row r="19" spans="1:18">
      <c r="A19" s="3" t="s">
        <v>6</v>
      </c>
      <c r="B19" s="5">
        <v>5055.83</v>
      </c>
      <c r="C19" s="17">
        <f t="shared" ref="C19:C24" si="3">B19*2.5/100</f>
        <v>126.39575000000001</v>
      </c>
      <c r="D19" s="3">
        <f>D18*455</f>
        <v>1205.75</v>
      </c>
      <c r="E19" s="3">
        <f t="shared" ref="E19:M19" si="4">E18*455</f>
        <v>409.5</v>
      </c>
      <c r="F19" s="3">
        <f t="shared" si="4"/>
        <v>227.5</v>
      </c>
      <c r="G19" s="3"/>
      <c r="H19" s="3"/>
      <c r="I19" s="3">
        <f t="shared" si="4"/>
        <v>182</v>
      </c>
      <c r="J19" s="3">
        <f t="shared" si="4"/>
        <v>136.5</v>
      </c>
      <c r="K19" s="3">
        <f t="shared" si="4"/>
        <v>50.05</v>
      </c>
      <c r="L19" s="3"/>
      <c r="M19" s="3">
        <f t="shared" si="4"/>
        <v>432.25</v>
      </c>
      <c r="N19" s="19">
        <v>94.57</v>
      </c>
      <c r="O19" s="3">
        <f>O18*455</f>
        <v>823.55000000000007</v>
      </c>
      <c r="P19" s="3"/>
      <c r="Q19" s="3">
        <f>SUM(C19:P19)</f>
        <v>3688.0657500000002</v>
      </c>
      <c r="R19" s="3">
        <f t="shared" ref="R19:R24" si="5">R18+B19-Q19</f>
        <v>12205.76425</v>
      </c>
    </row>
    <row r="20" spans="1:18">
      <c r="A20" s="3" t="s">
        <v>7</v>
      </c>
      <c r="B20" s="5">
        <v>7405.54</v>
      </c>
      <c r="C20" s="17">
        <f t="shared" si="3"/>
        <v>185.13849999999999</v>
      </c>
      <c r="D20" s="3">
        <v>1205.75</v>
      </c>
      <c r="E20" s="3">
        <v>409.5</v>
      </c>
      <c r="F20" s="3">
        <v>227.5</v>
      </c>
      <c r="G20" s="3"/>
      <c r="H20" s="3"/>
      <c r="I20" s="3">
        <v>182</v>
      </c>
      <c r="J20" s="3">
        <v>136.5</v>
      </c>
      <c r="K20" s="3">
        <v>50.05</v>
      </c>
      <c r="L20" s="3"/>
      <c r="M20" s="3">
        <v>432.25</v>
      </c>
      <c r="N20" s="19">
        <v>298.76</v>
      </c>
      <c r="O20" s="3">
        <v>823.55000000000007</v>
      </c>
      <c r="P20" s="3"/>
      <c r="Q20" s="3">
        <f t="shared" ref="Q20:Q24" si="6">SUM(C20:P20)</f>
        <v>3950.9985000000006</v>
      </c>
      <c r="R20" s="3">
        <f t="shared" si="5"/>
        <v>15660.30575</v>
      </c>
    </row>
    <row r="21" spans="1:18">
      <c r="A21" s="3" t="s">
        <v>8</v>
      </c>
      <c r="B21" s="5">
        <v>5451.14</v>
      </c>
      <c r="C21" s="17">
        <f t="shared" si="3"/>
        <v>136.27850000000001</v>
      </c>
      <c r="D21" s="3">
        <v>1205.75</v>
      </c>
      <c r="E21" s="3">
        <v>409.5</v>
      </c>
      <c r="F21" s="3">
        <v>227.5</v>
      </c>
      <c r="G21" s="3"/>
      <c r="H21" s="3"/>
      <c r="I21" s="3">
        <v>182</v>
      </c>
      <c r="J21" s="3">
        <v>136.5</v>
      </c>
      <c r="K21" s="3">
        <v>50.05</v>
      </c>
      <c r="L21" s="3"/>
      <c r="M21" s="3">
        <v>432.25</v>
      </c>
      <c r="N21" s="3">
        <v>170.61</v>
      </c>
      <c r="O21" s="3">
        <v>823.55000000000007</v>
      </c>
      <c r="P21" s="3"/>
      <c r="Q21" s="3">
        <f t="shared" si="6"/>
        <v>3773.9885000000004</v>
      </c>
      <c r="R21" s="3">
        <f t="shared" si="5"/>
        <v>17337.457249999999</v>
      </c>
    </row>
    <row r="22" spans="1:18">
      <c r="A22" s="3" t="s">
        <v>9</v>
      </c>
      <c r="B22" s="5">
        <v>5448.8</v>
      </c>
      <c r="C22" s="17">
        <f t="shared" si="3"/>
        <v>136.22</v>
      </c>
      <c r="D22" s="3">
        <v>1205.75</v>
      </c>
      <c r="E22" s="3">
        <v>409.5</v>
      </c>
      <c r="F22" s="3">
        <v>227.5</v>
      </c>
      <c r="G22" s="3"/>
      <c r="H22" s="3"/>
      <c r="I22" s="3">
        <v>182</v>
      </c>
      <c r="J22" s="3">
        <v>136.5</v>
      </c>
      <c r="K22" s="3">
        <v>50.05</v>
      </c>
      <c r="L22" s="3"/>
      <c r="M22" s="3">
        <v>432.25</v>
      </c>
      <c r="N22" s="3">
        <v>3444.22</v>
      </c>
      <c r="O22" s="3">
        <f>D4*2.16</f>
        <v>982.80000000000007</v>
      </c>
      <c r="P22" s="3"/>
      <c r="Q22" s="3">
        <f t="shared" si="6"/>
        <v>7206.79</v>
      </c>
      <c r="R22" s="3">
        <f t="shared" si="5"/>
        <v>15579.467249999998</v>
      </c>
    </row>
    <row r="23" spans="1:18">
      <c r="A23" s="3" t="s">
        <v>10</v>
      </c>
      <c r="B23" s="5">
        <v>8139.08</v>
      </c>
      <c r="C23" s="17">
        <f t="shared" si="3"/>
        <v>203.477</v>
      </c>
      <c r="D23" s="3">
        <v>1205.75</v>
      </c>
      <c r="E23" s="3">
        <v>409.5</v>
      </c>
      <c r="F23" s="3">
        <v>227.5</v>
      </c>
      <c r="G23" s="3"/>
      <c r="H23" s="3"/>
      <c r="I23" s="3">
        <v>182</v>
      </c>
      <c r="J23" s="3">
        <v>136.5</v>
      </c>
      <c r="K23" s="3">
        <v>50.05</v>
      </c>
      <c r="L23" s="3"/>
      <c r="M23" s="3">
        <v>432.25</v>
      </c>
      <c r="N23" s="3">
        <v>1518.2</v>
      </c>
      <c r="O23" s="3">
        <f>O22</f>
        <v>982.80000000000007</v>
      </c>
      <c r="P23" s="3"/>
      <c r="Q23" s="3">
        <f t="shared" si="6"/>
        <v>5348.027</v>
      </c>
      <c r="R23" s="3">
        <f t="shared" si="5"/>
        <v>18370.520249999994</v>
      </c>
    </row>
    <row r="24" spans="1:18">
      <c r="A24" s="3" t="s">
        <v>11</v>
      </c>
      <c r="B24" s="5">
        <v>8578.68</v>
      </c>
      <c r="C24" s="17">
        <f t="shared" si="3"/>
        <v>214.46700000000001</v>
      </c>
      <c r="D24" s="3">
        <v>1205.75</v>
      </c>
      <c r="E24" s="3">
        <v>409.5</v>
      </c>
      <c r="F24" s="3">
        <v>227.5</v>
      </c>
      <c r="G24" s="3"/>
      <c r="H24" s="3">
        <v>1000</v>
      </c>
      <c r="I24" s="3">
        <v>182</v>
      </c>
      <c r="J24" s="3">
        <v>136.5</v>
      </c>
      <c r="K24" s="3">
        <v>50.05</v>
      </c>
      <c r="L24" s="3"/>
      <c r="M24" s="3">
        <v>432.25</v>
      </c>
      <c r="N24" s="3">
        <v>281.91000000000003</v>
      </c>
      <c r="O24" s="3">
        <f>O23</f>
        <v>982.80000000000007</v>
      </c>
      <c r="P24" s="3"/>
      <c r="Q24" s="3">
        <f t="shared" si="6"/>
        <v>5122.7270000000008</v>
      </c>
      <c r="R24" s="3">
        <f t="shared" si="5"/>
        <v>21826.473249999995</v>
      </c>
    </row>
    <row r="25" spans="1:18" s="33" customFormat="1">
      <c r="A25" s="6" t="s">
        <v>76</v>
      </c>
      <c r="B25" s="10">
        <f>SUM(B19:B24)</f>
        <v>40079.07</v>
      </c>
      <c r="C25" s="10">
        <f t="shared" ref="C25:Q25" si="7">SUM(C19:C24)</f>
        <v>1001.9767499999999</v>
      </c>
      <c r="D25" s="10">
        <f t="shared" si="7"/>
        <v>7234.5</v>
      </c>
      <c r="E25" s="10">
        <f t="shared" si="7"/>
        <v>2457</v>
      </c>
      <c r="F25" s="10">
        <f t="shared" si="7"/>
        <v>1365</v>
      </c>
      <c r="G25" s="10">
        <f t="shared" si="7"/>
        <v>0</v>
      </c>
      <c r="H25" s="10">
        <f t="shared" si="7"/>
        <v>1000</v>
      </c>
      <c r="I25" s="10">
        <f t="shared" si="7"/>
        <v>1092</v>
      </c>
      <c r="J25" s="10">
        <f t="shared" si="7"/>
        <v>819</v>
      </c>
      <c r="K25" s="10">
        <f t="shared" si="7"/>
        <v>300.3</v>
      </c>
      <c r="L25" s="10">
        <f t="shared" si="7"/>
        <v>0</v>
      </c>
      <c r="M25" s="10">
        <f t="shared" si="7"/>
        <v>2593.5</v>
      </c>
      <c r="N25" s="10">
        <f t="shared" si="7"/>
        <v>5808.2699999999995</v>
      </c>
      <c r="O25" s="10">
        <f t="shared" si="7"/>
        <v>5419.05</v>
      </c>
      <c r="P25" s="10">
        <f t="shared" si="7"/>
        <v>0</v>
      </c>
      <c r="Q25" s="10">
        <f t="shared" si="7"/>
        <v>29090.596750000004</v>
      </c>
      <c r="R25" s="37"/>
    </row>
    <row r="26" spans="1:18" s="36" customFormat="1">
      <c r="A26" s="34" t="s">
        <v>60</v>
      </c>
      <c r="B26" s="34">
        <f>B17+B25</f>
        <v>72614.179999999993</v>
      </c>
      <c r="C26" s="34">
        <f t="shared" ref="C26:Q26" si="8">C17+C25</f>
        <v>1001.9767499999999</v>
      </c>
      <c r="D26" s="34">
        <f t="shared" si="8"/>
        <v>15288</v>
      </c>
      <c r="E26" s="34">
        <f t="shared" si="8"/>
        <v>5187</v>
      </c>
      <c r="F26" s="34">
        <f t="shared" si="8"/>
        <v>2211.3000000000002</v>
      </c>
      <c r="G26" s="34">
        <f t="shared" si="8"/>
        <v>1645.98</v>
      </c>
      <c r="H26" s="34">
        <f t="shared" si="8"/>
        <v>1940</v>
      </c>
      <c r="I26" s="34">
        <f t="shared" si="8"/>
        <v>2457</v>
      </c>
      <c r="J26" s="34">
        <f t="shared" si="8"/>
        <v>1638</v>
      </c>
      <c r="K26" s="34">
        <f t="shared" si="8"/>
        <v>300.3</v>
      </c>
      <c r="L26" s="34">
        <f t="shared" si="8"/>
        <v>0</v>
      </c>
      <c r="M26" s="34">
        <f t="shared" si="8"/>
        <v>3822</v>
      </c>
      <c r="N26" s="34">
        <f t="shared" si="8"/>
        <v>12015.1</v>
      </c>
      <c r="O26" s="34">
        <f t="shared" si="8"/>
        <v>9950.85</v>
      </c>
      <c r="P26" s="34">
        <f t="shared" si="8"/>
        <v>0</v>
      </c>
      <c r="Q26" s="34">
        <f t="shared" si="8"/>
        <v>57457.506750000008</v>
      </c>
      <c r="R26" s="38">
        <f>D6+B26-Q26</f>
        <v>21729.383249999992</v>
      </c>
    </row>
  </sheetData>
  <mergeCells count="21">
    <mergeCell ref="Q8:Q9"/>
    <mergeCell ref="R8:R9"/>
    <mergeCell ref="A1:R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6:B6"/>
    <mergeCell ref="A8:A9"/>
    <mergeCell ref="B8:B9"/>
    <mergeCell ref="D8:P8"/>
    <mergeCell ref="K7:N7"/>
    <mergeCell ref="O7:P7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T26"/>
  <sheetViews>
    <sheetView topLeftCell="A10" workbookViewId="0">
      <selection activeCell="O32" sqref="O32"/>
    </sheetView>
  </sheetViews>
  <sheetFormatPr defaultRowHeight="15"/>
  <cols>
    <col min="1" max="1" width="13.42578125" customWidth="1"/>
    <col min="2" max="2" width="9.7109375" customWidth="1"/>
    <col min="3" max="3" width="8.28515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0.28515625" customWidth="1"/>
    <col min="15" max="15" width="6.42578125" customWidth="1"/>
    <col min="16" max="16" width="7.5703125" customWidth="1"/>
    <col min="17" max="17" width="9.28515625" customWidth="1"/>
    <col min="18" max="18" width="8.710937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35</v>
      </c>
      <c r="G3" s="67"/>
      <c r="H3" s="8" t="s">
        <v>57</v>
      </c>
      <c r="K3" s="78" t="s">
        <v>69</v>
      </c>
      <c r="L3" s="78"/>
      <c r="M3" s="78"/>
      <c r="N3" s="78"/>
      <c r="O3" s="78"/>
      <c r="P3" s="78"/>
    </row>
    <row r="4" spans="1:20" ht="15.75" thickBot="1">
      <c r="A4" s="66" t="s">
        <v>14</v>
      </c>
      <c r="B4" s="67"/>
      <c r="C4" s="21"/>
      <c r="D4" s="1">
        <v>455.6</v>
      </c>
      <c r="E4" s="8" t="s">
        <v>27</v>
      </c>
      <c r="K4" s="76" t="s">
        <v>70</v>
      </c>
      <c r="L4" s="76"/>
      <c r="M4" s="76"/>
      <c r="N4" s="76"/>
      <c r="O4" s="74">
        <v>32637.06</v>
      </c>
      <c r="P4" s="74"/>
    </row>
    <row r="5" spans="1:20" ht="15.75" thickBot="1">
      <c r="A5" s="66" t="s">
        <v>13</v>
      </c>
      <c r="B5" s="67"/>
      <c r="C5" s="21"/>
      <c r="D5" s="1">
        <v>3</v>
      </c>
      <c r="K5" s="76" t="s">
        <v>79</v>
      </c>
      <c r="L5" s="76"/>
      <c r="M5" s="76"/>
      <c r="N5" s="76"/>
      <c r="O5" s="74">
        <v>19883.669999999998</v>
      </c>
      <c r="P5" s="74"/>
    </row>
    <row r="6" spans="1:20" ht="15.75" thickBot="1">
      <c r="A6" s="66" t="s">
        <v>15</v>
      </c>
      <c r="B6" s="67"/>
      <c r="C6" s="21"/>
      <c r="D6" s="1">
        <v>-8027.55</v>
      </c>
      <c r="K6" s="76" t="s">
        <v>72</v>
      </c>
      <c r="L6" s="76"/>
      <c r="M6" s="76"/>
      <c r="N6" s="76"/>
      <c r="O6" s="74"/>
      <c r="P6" s="74"/>
    </row>
    <row r="7" spans="1:20">
      <c r="K7" s="75" t="s">
        <v>73</v>
      </c>
      <c r="L7" s="75"/>
      <c r="M7" s="76"/>
      <c r="N7" s="76"/>
      <c r="O7" s="77">
        <f>SUM(O4:P6)</f>
        <v>52520.729999999996</v>
      </c>
      <c r="P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5203.5200000000004</v>
      </c>
      <c r="C11" s="17"/>
      <c r="D11" s="3">
        <f>D10*455.6</f>
        <v>1344.0200000000002</v>
      </c>
      <c r="E11" s="3">
        <f t="shared" ref="E11:O11" si="0">E10*455.6</f>
        <v>455.6</v>
      </c>
      <c r="F11" s="3">
        <f t="shared" si="0"/>
        <v>141.23600000000002</v>
      </c>
      <c r="G11" s="3"/>
      <c r="H11" s="3"/>
      <c r="I11" s="3">
        <f t="shared" si="0"/>
        <v>227.8</v>
      </c>
      <c r="J11" s="3">
        <f t="shared" si="0"/>
        <v>136.68</v>
      </c>
      <c r="K11" s="3"/>
      <c r="L11" s="3"/>
      <c r="M11" s="3">
        <f t="shared" si="0"/>
        <v>205.02</v>
      </c>
      <c r="N11" s="3">
        <v>4113.37</v>
      </c>
      <c r="O11" s="3">
        <f t="shared" si="0"/>
        <v>756.29600000000005</v>
      </c>
      <c r="P11" s="3"/>
      <c r="Q11" s="3">
        <f t="shared" ref="Q11:Q16" si="1">SUM(D11:P11)</f>
        <v>7380.0220000000008</v>
      </c>
      <c r="R11" s="3">
        <f>D6+B11-Q11</f>
        <v>-10204.052</v>
      </c>
    </row>
    <row r="12" spans="1:20">
      <c r="A12" s="3" t="s">
        <v>1</v>
      </c>
      <c r="B12" s="5">
        <v>5754.52</v>
      </c>
      <c r="C12" s="17"/>
      <c r="D12" s="3">
        <v>1344.0200000000002</v>
      </c>
      <c r="E12" s="3">
        <v>455.6</v>
      </c>
      <c r="F12" s="12">
        <v>141.23600000000002</v>
      </c>
      <c r="G12" s="3"/>
      <c r="H12" s="3"/>
      <c r="I12" s="3">
        <v>227.8</v>
      </c>
      <c r="J12" s="3">
        <v>136.68</v>
      </c>
      <c r="K12" s="3"/>
      <c r="L12" s="3"/>
      <c r="M12" s="3">
        <v>205.02</v>
      </c>
      <c r="N12" s="3">
        <v>729.16</v>
      </c>
      <c r="O12" s="3">
        <v>756.29600000000005</v>
      </c>
      <c r="P12" s="3"/>
      <c r="Q12" s="3">
        <f t="shared" si="1"/>
        <v>3995.8119999999999</v>
      </c>
      <c r="R12" s="3">
        <f>R11+B12-Q12</f>
        <v>-8445.3439999999991</v>
      </c>
    </row>
    <row r="13" spans="1:20">
      <c r="A13" s="3" t="s">
        <v>2</v>
      </c>
      <c r="B13" s="5">
        <v>5203.5200000000004</v>
      </c>
      <c r="C13" s="17"/>
      <c r="D13" s="3">
        <v>1344.0200000000002</v>
      </c>
      <c r="E13" s="3">
        <v>455.6</v>
      </c>
      <c r="F13" s="12">
        <v>141.23600000000002</v>
      </c>
      <c r="G13" s="3"/>
      <c r="H13" s="3"/>
      <c r="I13" s="3">
        <v>227.8</v>
      </c>
      <c r="J13" s="3">
        <v>136.68</v>
      </c>
      <c r="K13" s="3"/>
      <c r="L13" s="3"/>
      <c r="M13" s="3">
        <v>205.02</v>
      </c>
      <c r="N13" s="3">
        <v>534.9</v>
      </c>
      <c r="O13" s="3">
        <v>756.29600000000005</v>
      </c>
      <c r="P13" s="3"/>
      <c r="Q13" s="3">
        <f t="shared" si="1"/>
        <v>3801.5520000000006</v>
      </c>
      <c r="R13" s="3">
        <f>R12+B13-Q13</f>
        <v>-7043.3759999999993</v>
      </c>
    </row>
    <row r="14" spans="1:20">
      <c r="A14" s="3" t="s">
        <v>3</v>
      </c>
      <c r="B14" s="5">
        <v>4652.5200000000004</v>
      </c>
      <c r="C14" s="17"/>
      <c r="D14" s="3">
        <v>1344.0200000000002</v>
      </c>
      <c r="E14" s="3">
        <v>455.6</v>
      </c>
      <c r="F14" s="12">
        <v>141.23600000000002</v>
      </c>
      <c r="G14" s="3"/>
      <c r="H14" s="3">
        <v>940</v>
      </c>
      <c r="I14" s="3">
        <v>227.8</v>
      </c>
      <c r="J14" s="3">
        <v>136.68</v>
      </c>
      <c r="K14" s="3"/>
      <c r="L14" s="3"/>
      <c r="M14" s="3">
        <v>205.02</v>
      </c>
      <c r="N14" s="3">
        <v>721.1</v>
      </c>
      <c r="O14" s="3">
        <v>756.29600000000005</v>
      </c>
      <c r="P14" s="3"/>
      <c r="Q14" s="3">
        <f t="shared" si="1"/>
        <v>4927.7520000000013</v>
      </c>
      <c r="R14" s="3">
        <f>R13+B14-Q14</f>
        <v>-7318.6080000000002</v>
      </c>
    </row>
    <row r="15" spans="1:20">
      <c r="A15" s="3" t="s">
        <v>4</v>
      </c>
      <c r="B15" s="5">
        <v>5754.52</v>
      </c>
      <c r="C15" s="17"/>
      <c r="D15" s="3">
        <v>1344.0200000000002</v>
      </c>
      <c r="E15" s="3">
        <v>455.6</v>
      </c>
      <c r="F15" s="12">
        <v>141.23600000000002</v>
      </c>
      <c r="G15" s="3"/>
      <c r="H15" s="3"/>
      <c r="I15" s="3">
        <v>227.8</v>
      </c>
      <c r="J15" s="3">
        <v>136.68</v>
      </c>
      <c r="K15" s="3"/>
      <c r="L15" s="3"/>
      <c r="M15" s="3">
        <v>205.02</v>
      </c>
      <c r="N15" s="3">
        <v>1427.3</v>
      </c>
      <c r="O15" s="3">
        <v>756.29600000000005</v>
      </c>
      <c r="P15" s="3"/>
      <c r="Q15" s="3">
        <f t="shared" si="1"/>
        <v>4693.9520000000002</v>
      </c>
      <c r="R15" s="3">
        <f>R14+B15-Q15</f>
        <v>-6258.04</v>
      </c>
    </row>
    <row r="16" spans="1:20">
      <c r="A16" s="3" t="s">
        <v>5</v>
      </c>
      <c r="B16" s="5">
        <v>7358.06</v>
      </c>
      <c r="C16" s="17"/>
      <c r="D16" s="3">
        <v>1344.0200000000002</v>
      </c>
      <c r="E16" s="3">
        <v>455.6</v>
      </c>
      <c r="F16" s="12">
        <v>141.23600000000002</v>
      </c>
      <c r="G16" s="3">
        <v>2037.99</v>
      </c>
      <c r="H16" s="3"/>
      <c r="I16" s="3">
        <v>227.8</v>
      </c>
      <c r="J16" s="3">
        <v>136.68</v>
      </c>
      <c r="K16" s="3"/>
      <c r="L16" s="3"/>
      <c r="M16" s="3">
        <v>205.02</v>
      </c>
      <c r="N16" s="3">
        <v>1889.44</v>
      </c>
      <c r="O16" s="3">
        <v>756.29600000000005</v>
      </c>
      <c r="P16" s="3"/>
      <c r="Q16" s="3">
        <f t="shared" si="1"/>
        <v>7194.0820000000022</v>
      </c>
      <c r="R16" s="3">
        <f>R15+B16-Q16</f>
        <v>-6094.0620000000017</v>
      </c>
    </row>
    <row r="17" spans="1:18" s="33" customFormat="1">
      <c r="A17" s="6" t="s">
        <v>75</v>
      </c>
      <c r="B17" s="10">
        <f>SUM(B11:B16)</f>
        <v>33926.660000000003</v>
      </c>
      <c r="C17" s="10">
        <f t="shared" ref="C17:Q17" si="2">SUM(C11:C16)</f>
        <v>0</v>
      </c>
      <c r="D17" s="10">
        <f t="shared" si="2"/>
        <v>8064.1200000000017</v>
      </c>
      <c r="E17" s="10">
        <f t="shared" si="2"/>
        <v>2733.6</v>
      </c>
      <c r="F17" s="10">
        <f t="shared" si="2"/>
        <v>847.41600000000005</v>
      </c>
      <c r="G17" s="10">
        <f t="shared" si="2"/>
        <v>2037.99</v>
      </c>
      <c r="H17" s="10">
        <f t="shared" si="2"/>
        <v>940</v>
      </c>
      <c r="I17" s="10">
        <f t="shared" si="2"/>
        <v>1366.8</v>
      </c>
      <c r="J17" s="10">
        <f t="shared" si="2"/>
        <v>820.08000000000015</v>
      </c>
      <c r="K17" s="10">
        <f t="shared" si="2"/>
        <v>0</v>
      </c>
      <c r="L17" s="10"/>
      <c r="M17" s="10">
        <f t="shared" si="2"/>
        <v>1230.1200000000001</v>
      </c>
      <c r="N17" s="10">
        <f t="shared" si="2"/>
        <v>9415.27</v>
      </c>
      <c r="O17" s="10">
        <f t="shared" si="2"/>
        <v>4537.7760000000007</v>
      </c>
      <c r="P17" s="10">
        <f t="shared" si="2"/>
        <v>0</v>
      </c>
      <c r="Q17" s="10">
        <f t="shared" si="2"/>
        <v>31993.172000000006</v>
      </c>
      <c r="R17" s="6"/>
    </row>
    <row r="18" spans="1:18" s="29" customFormat="1">
      <c r="A18" s="28">
        <v>14.27</v>
      </c>
      <c r="B18" s="28"/>
      <c r="C18" s="28">
        <v>0.17</v>
      </c>
      <c r="D18" s="28">
        <v>2.65</v>
      </c>
      <c r="E18" s="28">
        <v>0.9</v>
      </c>
      <c r="F18" s="30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28"/>
      <c r="R18" s="3">
        <f>R16+B18-Q18</f>
        <v>-6094.0620000000017</v>
      </c>
    </row>
    <row r="19" spans="1:18">
      <c r="A19" s="3" t="s">
        <v>6</v>
      </c>
      <c r="B19" s="5">
        <v>4652.5200000000004</v>
      </c>
      <c r="C19" s="17">
        <f t="shared" ref="C19:C24" si="3">B19*2.5/100</f>
        <v>116.31300000000002</v>
      </c>
      <c r="D19" s="3">
        <f>D18*455.6</f>
        <v>1207.3399999999999</v>
      </c>
      <c r="E19" s="3">
        <f t="shared" ref="E19:O19" si="4">E18*455.6</f>
        <v>410.04</v>
      </c>
      <c r="F19" s="3">
        <f t="shared" si="4"/>
        <v>227.8</v>
      </c>
      <c r="G19" s="3"/>
      <c r="H19" s="3"/>
      <c r="I19" s="3">
        <f t="shared" si="4"/>
        <v>182.24</v>
      </c>
      <c r="J19" s="3">
        <f t="shared" si="4"/>
        <v>136.68</v>
      </c>
      <c r="K19" s="12">
        <f t="shared" si="4"/>
        <v>50.116</v>
      </c>
      <c r="L19" s="12"/>
      <c r="M19" s="3">
        <f t="shared" si="4"/>
        <v>432.82</v>
      </c>
      <c r="N19" s="19">
        <v>291.43</v>
      </c>
      <c r="O19" s="3">
        <f t="shared" si="4"/>
        <v>824.63600000000008</v>
      </c>
      <c r="P19" s="3"/>
      <c r="Q19" s="3">
        <f>SUM(C19:P19)</f>
        <v>3879.415</v>
      </c>
      <c r="R19" s="3">
        <f t="shared" ref="R19:R24" si="5">R18+B19-Q19</f>
        <v>-5320.9570000000012</v>
      </c>
    </row>
    <row r="20" spans="1:18">
      <c r="A20" s="3" t="s">
        <v>7</v>
      </c>
      <c r="B20" s="5">
        <v>7996.12</v>
      </c>
      <c r="C20" s="17">
        <f t="shared" si="3"/>
        <v>199.90299999999999</v>
      </c>
      <c r="D20" s="3">
        <v>1207.3399999999999</v>
      </c>
      <c r="E20" s="3">
        <v>410.04</v>
      </c>
      <c r="F20" s="3">
        <v>227.8</v>
      </c>
      <c r="G20" s="3"/>
      <c r="H20" s="3"/>
      <c r="I20" s="3">
        <v>182.24</v>
      </c>
      <c r="J20" s="3">
        <v>136.68</v>
      </c>
      <c r="K20" s="3">
        <v>50.12</v>
      </c>
      <c r="L20" s="3"/>
      <c r="M20" s="3">
        <v>432.82</v>
      </c>
      <c r="N20" s="19">
        <v>504.49</v>
      </c>
      <c r="O20" s="3">
        <v>824.63600000000008</v>
      </c>
      <c r="P20" s="3"/>
      <c r="Q20" s="3">
        <f t="shared" ref="Q20:Q24" si="6">SUM(C20:P20)</f>
        <v>4176.0690000000004</v>
      </c>
      <c r="R20" s="3">
        <f t="shared" si="5"/>
        <v>-1500.9060000000018</v>
      </c>
    </row>
    <row r="21" spans="1:18">
      <c r="A21" s="3" t="s">
        <v>8</v>
      </c>
      <c r="B21" s="5">
        <v>5520.72</v>
      </c>
      <c r="C21" s="17">
        <f t="shared" si="3"/>
        <v>138.018</v>
      </c>
      <c r="D21" s="3">
        <v>1207.3399999999999</v>
      </c>
      <c r="E21" s="3">
        <v>410.04</v>
      </c>
      <c r="F21" s="3">
        <v>227.8</v>
      </c>
      <c r="G21" s="3"/>
      <c r="H21" s="3"/>
      <c r="I21" s="3">
        <v>182.24</v>
      </c>
      <c r="J21" s="3">
        <v>136.68</v>
      </c>
      <c r="K21" s="3">
        <v>50.12</v>
      </c>
      <c r="L21" s="3"/>
      <c r="M21" s="3">
        <v>432.82</v>
      </c>
      <c r="N21" s="3">
        <v>300.18</v>
      </c>
      <c r="O21" s="3">
        <v>824.63600000000008</v>
      </c>
      <c r="P21" s="3"/>
      <c r="Q21" s="3">
        <f t="shared" si="6"/>
        <v>3909.8739999999998</v>
      </c>
      <c r="R21" s="3">
        <f t="shared" si="5"/>
        <v>109.93999999999869</v>
      </c>
    </row>
    <row r="22" spans="1:18">
      <c r="A22" s="3" t="s">
        <v>9</v>
      </c>
      <c r="B22" s="5">
        <v>5983.42</v>
      </c>
      <c r="C22" s="17">
        <f t="shared" si="3"/>
        <v>149.5855</v>
      </c>
      <c r="D22" s="3">
        <v>1207.3399999999999</v>
      </c>
      <c r="E22" s="3">
        <v>410.04</v>
      </c>
      <c r="F22" s="3">
        <v>227.8</v>
      </c>
      <c r="G22" s="3"/>
      <c r="H22" s="3"/>
      <c r="I22" s="3">
        <v>182.24</v>
      </c>
      <c r="J22" s="3">
        <v>136.68</v>
      </c>
      <c r="K22" s="3">
        <v>50.12</v>
      </c>
      <c r="L22" s="3"/>
      <c r="M22" s="3">
        <v>432.82</v>
      </c>
      <c r="N22" s="3">
        <v>731.94</v>
      </c>
      <c r="O22" s="3">
        <f>D4*2.16</f>
        <v>984.09600000000012</v>
      </c>
      <c r="P22" s="3"/>
      <c r="Q22" s="3">
        <f t="shared" si="6"/>
        <v>4512.6615000000002</v>
      </c>
      <c r="R22" s="3">
        <f t="shared" si="5"/>
        <v>1580.6984999999986</v>
      </c>
    </row>
    <row r="23" spans="1:18">
      <c r="A23" s="3" t="s">
        <v>10</v>
      </c>
      <c r="B23" s="5">
        <v>5349.83</v>
      </c>
      <c r="C23" s="17">
        <f t="shared" si="3"/>
        <v>133.74575000000002</v>
      </c>
      <c r="D23" s="3">
        <v>1207.3399999999999</v>
      </c>
      <c r="E23" s="3">
        <v>410.04</v>
      </c>
      <c r="F23" s="3">
        <v>227.8</v>
      </c>
      <c r="G23" s="3"/>
      <c r="H23" s="3"/>
      <c r="I23" s="3">
        <v>182.24</v>
      </c>
      <c r="J23" s="3">
        <v>136.68</v>
      </c>
      <c r="K23" s="3">
        <v>50.12</v>
      </c>
      <c r="L23" s="3"/>
      <c r="M23" s="3">
        <v>432.82</v>
      </c>
      <c r="N23" s="3">
        <v>674.05</v>
      </c>
      <c r="O23" s="3">
        <f>O22</f>
        <v>984.09600000000012</v>
      </c>
      <c r="P23" s="3"/>
      <c r="Q23" s="3">
        <f t="shared" si="6"/>
        <v>4438.9317500000006</v>
      </c>
      <c r="R23" s="3">
        <f t="shared" si="5"/>
        <v>2491.5967499999979</v>
      </c>
    </row>
    <row r="24" spans="1:18">
      <c r="A24" s="3" t="s">
        <v>11</v>
      </c>
      <c r="B24" s="5">
        <v>8393.27</v>
      </c>
      <c r="C24" s="17">
        <f t="shared" si="3"/>
        <v>209.83175000000003</v>
      </c>
      <c r="D24" s="3">
        <v>1207.3399999999999</v>
      </c>
      <c r="E24" s="3">
        <v>410.04</v>
      </c>
      <c r="F24" s="3">
        <v>227.8</v>
      </c>
      <c r="G24" s="3"/>
      <c r="H24" s="3">
        <v>800</v>
      </c>
      <c r="I24" s="3">
        <v>182.24</v>
      </c>
      <c r="J24" s="3">
        <v>136.68</v>
      </c>
      <c r="K24" s="3">
        <v>50.12</v>
      </c>
      <c r="L24" s="3"/>
      <c r="M24" s="3">
        <v>432.82</v>
      </c>
      <c r="N24" s="3">
        <v>127.51</v>
      </c>
      <c r="O24" s="3">
        <f>O23</f>
        <v>984.09600000000012</v>
      </c>
      <c r="P24" s="3"/>
      <c r="Q24" s="3">
        <f t="shared" si="6"/>
        <v>4768.4777500000009</v>
      </c>
      <c r="R24" s="3">
        <f t="shared" si="5"/>
        <v>6116.3889999999965</v>
      </c>
    </row>
    <row r="25" spans="1:18" s="33" customFormat="1">
      <c r="A25" s="6" t="s">
        <v>76</v>
      </c>
      <c r="B25" s="10">
        <f>SUM(B19:B24)</f>
        <v>37895.880000000005</v>
      </c>
      <c r="C25" s="10">
        <f t="shared" ref="C25:Q25" si="7">SUM(C19:C24)</f>
        <v>947.39700000000016</v>
      </c>
      <c r="D25" s="10">
        <f t="shared" si="7"/>
        <v>7244.04</v>
      </c>
      <c r="E25" s="10">
        <f t="shared" si="7"/>
        <v>2460.2400000000002</v>
      </c>
      <c r="F25" s="10">
        <f t="shared" si="7"/>
        <v>1366.8</v>
      </c>
      <c r="G25" s="10">
        <f t="shared" si="7"/>
        <v>0</v>
      </c>
      <c r="H25" s="10">
        <f t="shared" si="7"/>
        <v>800</v>
      </c>
      <c r="I25" s="10">
        <f t="shared" si="7"/>
        <v>1093.44</v>
      </c>
      <c r="J25" s="10">
        <f t="shared" si="7"/>
        <v>820.08000000000015</v>
      </c>
      <c r="K25" s="10">
        <f t="shared" si="7"/>
        <v>300.71600000000001</v>
      </c>
      <c r="L25" s="10">
        <f t="shared" si="7"/>
        <v>0</v>
      </c>
      <c r="M25" s="10">
        <f t="shared" si="7"/>
        <v>2596.92</v>
      </c>
      <c r="N25" s="10">
        <f t="shared" si="7"/>
        <v>2629.6000000000004</v>
      </c>
      <c r="O25" s="10">
        <f t="shared" si="7"/>
        <v>5426.1960000000008</v>
      </c>
      <c r="P25" s="10">
        <f t="shared" si="7"/>
        <v>0</v>
      </c>
      <c r="Q25" s="10">
        <f t="shared" si="7"/>
        <v>25685.429000000004</v>
      </c>
      <c r="R25" s="6"/>
    </row>
    <row r="26" spans="1:18" s="36" customFormat="1">
      <c r="A26" s="34" t="s">
        <v>60</v>
      </c>
      <c r="B26" s="34">
        <f>B17+B25</f>
        <v>71822.540000000008</v>
      </c>
      <c r="C26" s="34">
        <f t="shared" ref="C26:Q26" si="8">C17+C25</f>
        <v>947.39700000000016</v>
      </c>
      <c r="D26" s="34">
        <f t="shared" si="8"/>
        <v>15308.160000000002</v>
      </c>
      <c r="E26" s="34">
        <f t="shared" si="8"/>
        <v>5193.84</v>
      </c>
      <c r="F26" s="34">
        <f t="shared" si="8"/>
        <v>2214.2159999999999</v>
      </c>
      <c r="G26" s="34">
        <f t="shared" si="8"/>
        <v>2037.99</v>
      </c>
      <c r="H26" s="34">
        <f t="shared" si="8"/>
        <v>1740</v>
      </c>
      <c r="I26" s="34">
        <f t="shared" si="8"/>
        <v>2460.2399999999998</v>
      </c>
      <c r="J26" s="34">
        <f t="shared" si="8"/>
        <v>1640.1600000000003</v>
      </c>
      <c r="K26" s="34">
        <f t="shared" si="8"/>
        <v>300.71600000000001</v>
      </c>
      <c r="L26" s="34">
        <f t="shared" si="8"/>
        <v>0</v>
      </c>
      <c r="M26" s="34">
        <f t="shared" si="8"/>
        <v>3827.04</v>
      </c>
      <c r="N26" s="34">
        <f t="shared" si="8"/>
        <v>12044.87</v>
      </c>
      <c r="O26" s="34">
        <f t="shared" si="8"/>
        <v>9963.9720000000016</v>
      </c>
      <c r="P26" s="34">
        <f t="shared" si="8"/>
        <v>0</v>
      </c>
      <c r="Q26" s="34">
        <f t="shared" si="8"/>
        <v>57678.60100000001</v>
      </c>
      <c r="R26" s="34">
        <f>D6+B26-Q26</f>
        <v>6116.3889999999956</v>
      </c>
    </row>
  </sheetData>
  <mergeCells count="21">
    <mergeCell ref="Q8:Q9"/>
    <mergeCell ref="R8:R9"/>
    <mergeCell ref="A1:R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6:B6"/>
    <mergeCell ref="A8:A9"/>
    <mergeCell ref="B8:B9"/>
    <mergeCell ref="D8:P8"/>
    <mergeCell ref="K7:N7"/>
    <mergeCell ref="O7:P7"/>
  </mergeCells>
  <pageMargins left="0.25" right="0.25" top="0.75" bottom="0.75" header="0.3" footer="0.3"/>
  <pageSetup paperSize="9" scale="93" orientation="landscape" verticalDpi="0" r:id="rId1"/>
  <colBreaks count="1" manualBreakCount="1">
    <brk id="1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S28"/>
  <sheetViews>
    <sheetView topLeftCell="A10" workbookViewId="0">
      <selection activeCell="K3" sqref="K3:P3"/>
    </sheetView>
  </sheetViews>
  <sheetFormatPr defaultRowHeight="15"/>
  <cols>
    <col min="1" max="1" width="12.28515625" customWidth="1"/>
    <col min="2" max="2" width="9.85546875" customWidth="1"/>
    <col min="3" max="3" width="8.28515625" customWidth="1"/>
    <col min="4" max="4" width="10.570312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9" customWidth="1"/>
    <col min="15" max="15" width="6.42578125" customWidth="1"/>
    <col min="16" max="16" width="9.28515625" customWidth="1"/>
    <col min="17" max="17" width="10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>
      <c r="P2" s="82" t="s">
        <v>94</v>
      </c>
      <c r="Q2" s="82"/>
    </row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36</v>
      </c>
      <c r="G3" s="67"/>
      <c r="H3" s="8" t="s">
        <v>47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521</v>
      </c>
      <c r="E4" s="8" t="s">
        <v>27</v>
      </c>
      <c r="K4" s="76" t="s">
        <v>70</v>
      </c>
      <c r="L4" s="76"/>
      <c r="M4" s="76"/>
      <c r="N4" s="76"/>
      <c r="O4" s="74">
        <v>23459.89</v>
      </c>
      <c r="P4" s="74"/>
    </row>
    <row r="5" spans="1:19" ht="15.75" thickBot="1">
      <c r="A5" s="66" t="s">
        <v>13</v>
      </c>
      <c r="B5" s="67"/>
      <c r="C5" s="21"/>
      <c r="D5" s="1">
        <v>2</v>
      </c>
      <c r="K5" s="76" t="s">
        <v>79</v>
      </c>
      <c r="L5" s="76"/>
      <c r="M5" s="76"/>
      <c r="N5" s="76"/>
      <c r="O5" s="74">
        <v>20281.97</v>
      </c>
      <c r="P5" s="74"/>
    </row>
    <row r="6" spans="1:19" ht="15.75" thickBot="1">
      <c r="A6" s="66" t="s">
        <v>15</v>
      </c>
      <c r="B6" s="67"/>
      <c r="C6" s="21"/>
      <c r="D6" s="1">
        <v>55358.57</v>
      </c>
      <c r="K6" s="76" t="s">
        <v>72</v>
      </c>
      <c r="L6" s="76"/>
      <c r="M6" s="76"/>
      <c r="N6" s="76"/>
      <c r="O6" s="74"/>
      <c r="P6" s="74"/>
    </row>
    <row r="7" spans="1:19">
      <c r="K7" s="75" t="s">
        <v>73</v>
      </c>
      <c r="L7" s="75"/>
      <c r="M7" s="76"/>
      <c r="N7" s="76"/>
      <c r="O7" s="77">
        <f>O4+O5-O6</f>
        <v>43741.86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9019.83</v>
      </c>
      <c r="C11" s="27"/>
      <c r="D11" s="3">
        <f>D10*521</f>
        <v>1536.95</v>
      </c>
      <c r="E11" s="3">
        <f t="shared" ref="E11:M11" si="0">E10*521</f>
        <v>573.1</v>
      </c>
      <c r="F11" s="3">
        <f t="shared" si="0"/>
        <v>260.5</v>
      </c>
      <c r="G11" s="3"/>
      <c r="H11" s="3"/>
      <c r="I11" s="3">
        <f t="shared" si="0"/>
        <v>260.5</v>
      </c>
      <c r="J11" s="3">
        <f t="shared" si="0"/>
        <v>156.29999999999998</v>
      </c>
      <c r="K11" s="3"/>
      <c r="L11" s="3"/>
      <c r="M11" s="3">
        <f t="shared" si="0"/>
        <v>234.45000000000002</v>
      </c>
      <c r="N11" s="3">
        <v>412.82</v>
      </c>
      <c r="O11" s="3">
        <f>O10*521</f>
        <v>864.86</v>
      </c>
      <c r="P11" s="3">
        <f t="shared" ref="P11:P16" si="1">SUM(D11:O11)</f>
        <v>4299.4800000000005</v>
      </c>
      <c r="Q11" s="3">
        <f>D6+B11-P11</f>
        <v>60078.92</v>
      </c>
    </row>
    <row r="12" spans="1:19">
      <c r="A12" s="3" t="s">
        <v>1</v>
      </c>
      <c r="B12" s="5">
        <v>5387.07</v>
      </c>
      <c r="C12" s="27"/>
      <c r="D12" s="3">
        <v>1536.95</v>
      </c>
      <c r="E12" s="3">
        <v>573.1</v>
      </c>
      <c r="F12" s="3">
        <v>260.5</v>
      </c>
      <c r="G12" s="3"/>
      <c r="H12" s="3"/>
      <c r="I12" s="3">
        <v>260.5</v>
      </c>
      <c r="J12" s="3">
        <v>156.29999999999998</v>
      </c>
      <c r="K12" s="3"/>
      <c r="L12" s="3"/>
      <c r="M12" s="3">
        <v>234.45000000000002</v>
      </c>
      <c r="N12" s="3">
        <v>111.26</v>
      </c>
      <c r="O12" s="3">
        <v>864.9</v>
      </c>
      <c r="P12" s="3">
        <f t="shared" si="1"/>
        <v>3997.9600000000005</v>
      </c>
      <c r="Q12" s="3">
        <f>Q11+B12-P12</f>
        <v>61468.03</v>
      </c>
    </row>
    <row r="13" spans="1:19">
      <c r="A13" s="3" t="s">
        <v>2</v>
      </c>
      <c r="B13" s="5">
        <v>6140.1</v>
      </c>
      <c r="C13" s="27"/>
      <c r="D13" s="3">
        <v>1536.95</v>
      </c>
      <c r="E13" s="3">
        <v>573.1</v>
      </c>
      <c r="F13" s="3">
        <v>260.5</v>
      </c>
      <c r="G13" s="3"/>
      <c r="H13" s="3"/>
      <c r="I13" s="3">
        <v>260.5</v>
      </c>
      <c r="J13" s="3">
        <v>156.29999999999998</v>
      </c>
      <c r="K13" s="3"/>
      <c r="L13" s="3"/>
      <c r="M13" s="3">
        <v>234.45000000000002</v>
      </c>
      <c r="N13" s="3">
        <v>81.78</v>
      </c>
      <c r="O13" s="3">
        <v>864.9</v>
      </c>
      <c r="P13" s="3">
        <f t="shared" si="1"/>
        <v>3968.4800000000005</v>
      </c>
      <c r="Q13" s="3">
        <f>Q12+B13-P13</f>
        <v>63639.65</v>
      </c>
    </row>
    <row r="14" spans="1:19">
      <c r="A14" s="3" t="s">
        <v>3</v>
      </c>
      <c r="B14" s="5">
        <v>6851.95</v>
      </c>
      <c r="C14" s="27"/>
      <c r="D14" s="3">
        <v>1536.95</v>
      </c>
      <c r="E14" s="3">
        <v>573.1</v>
      </c>
      <c r="F14" s="3">
        <v>260.5</v>
      </c>
      <c r="G14" s="3"/>
      <c r="H14" s="3">
        <v>1500</v>
      </c>
      <c r="I14" s="3">
        <v>260.5</v>
      </c>
      <c r="J14" s="3">
        <v>156.29999999999998</v>
      </c>
      <c r="K14" s="3"/>
      <c r="L14" s="3"/>
      <c r="M14" s="3">
        <v>234.45000000000002</v>
      </c>
      <c r="N14" s="3">
        <v>813.45</v>
      </c>
      <c r="O14" s="3">
        <v>864.9</v>
      </c>
      <c r="P14" s="3">
        <f t="shared" si="1"/>
        <v>6200.15</v>
      </c>
      <c r="Q14" s="3">
        <f>Q13+B14-P14</f>
        <v>64291.450000000004</v>
      </c>
    </row>
    <row r="15" spans="1:19">
      <c r="A15" s="3" t="s">
        <v>4</v>
      </c>
      <c r="B15" s="5">
        <v>6402.36</v>
      </c>
      <c r="C15" s="27"/>
      <c r="D15" s="3">
        <v>1536.95</v>
      </c>
      <c r="E15" s="3">
        <v>573.1</v>
      </c>
      <c r="F15" s="3">
        <v>260.5</v>
      </c>
      <c r="G15" s="3"/>
      <c r="H15" s="3"/>
      <c r="I15" s="3">
        <v>260.5</v>
      </c>
      <c r="J15" s="3">
        <v>156.29999999999998</v>
      </c>
      <c r="K15" s="3"/>
      <c r="L15" s="3"/>
      <c r="M15" s="3">
        <v>234.45000000000002</v>
      </c>
      <c r="N15" s="3"/>
      <c r="O15" s="3">
        <v>864.9</v>
      </c>
      <c r="P15" s="3">
        <f t="shared" si="1"/>
        <v>3886.7000000000003</v>
      </c>
      <c r="Q15" s="3">
        <f>Q14+B15-P15</f>
        <v>66807.11</v>
      </c>
    </row>
    <row r="16" spans="1:19">
      <c r="A16" s="3" t="s">
        <v>5</v>
      </c>
      <c r="B16" s="5">
        <v>5312.52</v>
      </c>
      <c r="C16" s="27"/>
      <c r="D16" s="3">
        <v>1536.95</v>
      </c>
      <c r="E16" s="3">
        <v>573.1</v>
      </c>
      <c r="F16" s="3">
        <v>260.5</v>
      </c>
      <c r="G16" s="3">
        <v>1779.98</v>
      </c>
      <c r="H16" s="3"/>
      <c r="I16" s="3">
        <v>260.5</v>
      </c>
      <c r="J16" s="3">
        <v>156.29999999999998</v>
      </c>
      <c r="K16" s="3"/>
      <c r="L16" s="3"/>
      <c r="M16" s="3">
        <v>234.45000000000002</v>
      </c>
      <c r="N16" s="3">
        <v>1739.09</v>
      </c>
      <c r="O16" s="3">
        <v>864.9</v>
      </c>
      <c r="P16" s="3">
        <f t="shared" si="1"/>
        <v>7405.77</v>
      </c>
      <c r="Q16" s="3">
        <f>Q15+B16-P16</f>
        <v>64713.86</v>
      </c>
    </row>
    <row r="17" spans="1:18" s="33" customFormat="1">
      <c r="A17" s="6" t="s">
        <v>75</v>
      </c>
      <c r="B17" s="10">
        <f>SUM(B11:B16)</f>
        <v>39113.83</v>
      </c>
      <c r="C17" s="10">
        <f t="shared" ref="C17:P17" si="2">SUM(C11:C16)</f>
        <v>0</v>
      </c>
      <c r="D17" s="10">
        <f t="shared" si="2"/>
        <v>9221.7000000000007</v>
      </c>
      <c r="E17" s="10">
        <f t="shared" si="2"/>
        <v>3438.6</v>
      </c>
      <c r="F17" s="10">
        <f t="shared" si="2"/>
        <v>1563</v>
      </c>
      <c r="G17" s="10">
        <f t="shared" si="2"/>
        <v>1779.98</v>
      </c>
      <c r="H17" s="10">
        <f t="shared" si="2"/>
        <v>1500</v>
      </c>
      <c r="I17" s="10">
        <f t="shared" si="2"/>
        <v>1563</v>
      </c>
      <c r="J17" s="10">
        <f t="shared" si="2"/>
        <v>937.79999999999984</v>
      </c>
      <c r="K17" s="10">
        <f t="shared" si="2"/>
        <v>0</v>
      </c>
      <c r="L17" s="10"/>
      <c r="M17" s="10">
        <f t="shared" si="2"/>
        <v>1406.7</v>
      </c>
      <c r="N17" s="10">
        <f t="shared" si="2"/>
        <v>3158.3999999999996</v>
      </c>
      <c r="O17" s="10">
        <f t="shared" si="2"/>
        <v>5189.3599999999997</v>
      </c>
      <c r="P17" s="10">
        <f t="shared" si="2"/>
        <v>29758.54</v>
      </c>
      <c r="Q17" s="6"/>
    </row>
    <row r="18" spans="1:18" s="29" customFormat="1">
      <c r="A18" s="28">
        <v>16.57</v>
      </c>
      <c r="B18" s="28"/>
      <c r="C18" s="30">
        <v>0.6</v>
      </c>
      <c r="D18" s="28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88</v>
      </c>
      <c r="O18" s="28">
        <v>1.81</v>
      </c>
      <c r="P18" s="28"/>
      <c r="Q18" s="3">
        <f>Q16+B18-P18</f>
        <v>64713.86</v>
      </c>
    </row>
    <row r="19" spans="1:18">
      <c r="A19" s="3" t="s">
        <v>6</v>
      </c>
      <c r="B19" s="5">
        <v>4869.1400000000003</v>
      </c>
      <c r="C19" s="27">
        <f t="shared" ref="C19:C24" si="3">B19*2.5/100</f>
        <v>121.7285</v>
      </c>
      <c r="D19" s="3">
        <f>D18*521</f>
        <v>1380.6499999999999</v>
      </c>
      <c r="E19" s="3">
        <f t="shared" ref="E19:O19" si="4">E18*521</f>
        <v>468.90000000000003</v>
      </c>
      <c r="F19" s="3">
        <f t="shared" si="4"/>
        <v>260.5</v>
      </c>
      <c r="G19" s="3"/>
      <c r="H19" s="3"/>
      <c r="I19" s="3">
        <f t="shared" si="4"/>
        <v>208.4</v>
      </c>
      <c r="J19" s="3">
        <f t="shared" si="4"/>
        <v>156.29999999999998</v>
      </c>
      <c r="K19" s="3">
        <f t="shared" si="4"/>
        <v>57.31</v>
      </c>
      <c r="L19" s="3"/>
      <c r="M19" s="3">
        <f t="shared" si="4"/>
        <v>494.95</v>
      </c>
      <c r="N19" s="19">
        <v>496.84</v>
      </c>
      <c r="O19" s="3">
        <f t="shared" si="4"/>
        <v>943.01</v>
      </c>
      <c r="P19" s="12">
        <f>SUM(C19:O19)</f>
        <v>4588.5884999999998</v>
      </c>
      <c r="Q19" s="3">
        <f t="shared" ref="Q19:Q24" si="5">Q18+B19-P19</f>
        <v>64994.411500000002</v>
      </c>
    </row>
    <row r="20" spans="1:18">
      <c r="A20" s="3" t="s">
        <v>7</v>
      </c>
      <c r="B20" s="5">
        <v>21848.06</v>
      </c>
      <c r="C20" s="27">
        <f t="shared" si="3"/>
        <v>546.20150000000001</v>
      </c>
      <c r="D20" s="3">
        <v>1380.6499999999999</v>
      </c>
      <c r="E20" s="3">
        <v>468.90000000000003</v>
      </c>
      <c r="F20" s="3">
        <v>260.5</v>
      </c>
      <c r="G20" s="3"/>
      <c r="H20" s="3"/>
      <c r="I20" s="3">
        <v>208.4</v>
      </c>
      <c r="J20" s="3">
        <v>156.29999999999998</v>
      </c>
      <c r="K20" s="3">
        <v>57.31</v>
      </c>
      <c r="L20" s="3"/>
      <c r="M20" s="3">
        <v>494.95</v>
      </c>
      <c r="N20" s="19">
        <v>100.97</v>
      </c>
      <c r="O20" s="3">
        <v>943.01</v>
      </c>
      <c r="P20" s="12">
        <f t="shared" ref="P20:P24" si="6">SUM(C20:O20)</f>
        <v>4617.1914999999999</v>
      </c>
      <c r="Q20" s="3">
        <f t="shared" si="5"/>
        <v>82225.279999999999</v>
      </c>
    </row>
    <row r="21" spans="1:18">
      <c r="A21" s="3" t="s">
        <v>8</v>
      </c>
      <c r="B21" s="5">
        <v>6889.71</v>
      </c>
      <c r="C21" s="27">
        <f t="shared" si="3"/>
        <v>172.24275</v>
      </c>
      <c r="D21" s="3">
        <v>1380.6499999999999</v>
      </c>
      <c r="E21" s="3">
        <v>468.90000000000003</v>
      </c>
      <c r="F21" s="3">
        <v>260.5</v>
      </c>
      <c r="G21" s="3"/>
      <c r="H21" s="3"/>
      <c r="I21" s="3">
        <v>208.4</v>
      </c>
      <c r="J21" s="3">
        <v>156.29999999999998</v>
      </c>
      <c r="K21" s="3">
        <v>57.31</v>
      </c>
      <c r="L21" s="3"/>
      <c r="M21" s="3">
        <v>494.95</v>
      </c>
      <c r="N21" s="3">
        <v>498.42</v>
      </c>
      <c r="O21" s="3">
        <v>943.01</v>
      </c>
      <c r="P21" s="12">
        <f t="shared" si="6"/>
        <v>4640.6827499999999</v>
      </c>
      <c r="Q21" s="3">
        <f t="shared" si="5"/>
        <v>84474.307250000013</v>
      </c>
    </row>
    <row r="22" spans="1:18">
      <c r="A22" s="3" t="s">
        <v>9</v>
      </c>
      <c r="B22" s="5">
        <v>7362.06</v>
      </c>
      <c r="C22" s="27">
        <f t="shared" si="3"/>
        <v>184.0515</v>
      </c>
      <c r="D22" s="3">
        <v>1380.6499999999999</v>
      </c>
      <c r="E22" s="3">
        <v>468.90000000000003</v>
      </c>
      <c r="F22" s="3">
        <v>260.5</v>
      </c>
      <c r="G22" s="3"/>
      <c r="H22" s="3"/>
      <c r="I22" s="3">
        <v>208.4</v>
      </c>
      <c r="J22" s="3">
        <v>156.29999999999998</v>
      </c>
      <c r="K22" s="3">
        <v>57.31</v>
      </c>
      <c r="L22" s="3"/>
      <c r="M22" s="3">
        <v>494.95</v>
      </c>
      <c r="N22" s="3">
        <v>1047.96</v>
      </c>
      <c r="O22" s="3">
        <f>D4*2.16</f>
        <v>1125.3600000000001</v>
      </c>
      <c r="P22" s="12">
        <f t="shared" si="6"/>
        <v>5384.3814999999995</v>
      </c>
      <c r="Q22" s="3">
        <f t="shared" si="5"/>
        <v>86451.985750000007</v>
      </c>
    </row>
    <row r="23" spans="1:18">
      <c r="A23" s="3" t="s">
        <v>10</v>
      </c>
      <c r="B23" s="5">
        <v>7362.06</v>
      </c>
      <c r="C23" s="27">
        <f t="shared" si="3"/>
        <v>184.0515</v>
      </c>
      <c r="D23" s="3">
        <v>1380.6499999999999</v>
      </c>
      <c r="E23" s="3">
        <v>468.90000000000003</v>
      </c>
      <c r="F23" s="3">
        <v>260.5</v>
      </c>
      <c r="G23" s="3"/>
      <c r="H23" s="3"/>
      <c r="I23" s="3">
        <v>208.4</v>
      </c>
      <c r="J23" s="3">
        <v>156.29999999999998</v>
      </c>
      <c r="K23" s="3">
        <v>57.31</v>
      </c>
      <c r="L23" s="3"/>
      <c r="M23" s="3">
        <v>494.95</v>
      </c>
      <c r="N23" s="3">
        <v>26159.52</v>
      </c>
      <c r="O23" s="3">
        <f>O22</f>
        <v>1125.3600000000001</v>
      </c>
      <c r="P23" s="12">
        <f t="shared" si="6"/>
        <v>30495.941500000001</v>
      </c>
      <c r="Q23" s="3">
        <f t="shared" si="5"/>
        <v>63318.104250000004</v>
      </c>
    </row>
    <row r="24" spans="1:18">
      <c r="A24" s="3" t="s">
        <v>11</v>
      </c>
      <c r="B24" s="5">
        <v>6097.77</v>
      </c>
      <c r="C24" s="27">
        <f t="shared" si="3"/>
        <v>152.44425000000001</v>
      </c>
      <c r="D24" s="3">
        <v>1380.6499999999999</v>
      </c>
      <c r="E24" s="3">
        <v>468.90000000000003</v>
      </c>
      <c r="F24" s="3">
        <v>260.5</v>
      </c>
      <c r="G24" s="3"/>
      <c r="H24" s="3">
        <v>700</v>
      </c>
      <c r="I24" s="3">
        <v>208.4</v>
      </c>
      <c r="J24" s="3">
        <v>156.29999999999998</v>
      </c>
      <c r="K24" s="3">
        <v>57.31</v>
      </c>
      <c r="L24" s="3"/>
      <c r="M24" s="3">
        <v>494.95</v>
      </c>
      <c r="N24" s="3">
        <v>1661.04</v>
      </c>
      <c r="O24" s="3">
        <f>O23</f>
        <v>1125.3600000000001</v>
      </c>
      <c r="P24" s="12">
        <f t="shared" si="6"/>
        <v>6665.8542500000003</v>
      </c>
      <c r="Q24" s="3">
        <f t="shared" si="5"/>
        <v>62750.020000000004</v>
      </c>
    </row>
    <row r="25" spans="1:18" s="33" customFormat="1">
      <c r="A25" s="6" t="s">
        <v>76</v>
      </c>
      <c r="B25" s="10">
        <f>SUM(B19:B24)</f>
        <v>54428.800000000003</v>
      </c>
      <c r="C25" s="10">
        <f t="shared" ref="C25:P25" si="7">SUM(C19:C24)</f>
        <v>1360.72</v>
      </c>
      <c r="D25" s="10">
        <f t="shared" si="7"/>
        <v>8283.9</v>
      </c>
      <c r="E25" s="10">
        <f t="shared" si="7"/>
        <v>2813.4</v>
      </c>
      <c r="F25" s="10">
        <f t="shared" si="7"/>
        <v>1563</v>
      </c>
      <c r="G25" s="10">
        <f t="shared" si="7"/>
        <v>0</v>
      </c>
      <c r="H25" s="10">
        <f t="shared" si="7"/>
        <v>700</v>
      </c>
      <c r="I25" s="10">
        <f t="shared" si="7"/>
        <v>1250.4000000000001</v>
      </c>
      <c r="J25" s="10">
        <f t="shared" si="7"/>
        <v>937.79999999999984</v>
      </c>
      <c r="K25" s="10">
        <f t="shared" si="7"/>
        <v>343.86</v>
      </c>
      <c r="L25" s="10">
        <f t="shared" si="7"/>
        <v>0</v>
      </c>
      <c r="M25" s="10">
        <f t="shared" si="7"/>
        <v>2969.7</v>
      </c>
      <c r="N25" s="10">
        <f t="shared" si="7"/>
        <v>29964.75</v>
      </c>
      <c r="O25" s="10">
        <f t="shared" si="7"/>
        <v>6205.1100000000006</v>
      </c>
      <c r="P25" s="10">
        <f t="shared" si="7"/>
        <v>56392.639999999999</v>
      </c>
      <c r="Q25" s="6"/>
    </row>
    <row r="26" spans="1:18" s="36" customFormat="1">
      <c r="A26" s="34" t="s">
        <v>60</v>
      </c>
      <c r="B26" s="34">
        <f>B17+B25</f>
        <v>93542.63</v>
      </c>
      <c r="C26" s="34">
        <f t="shared" ref="C26:P26" si="8">C17+C25</f>
        <v>1360.72</v>
      </c>
      <c r="D26" s="34">
        <f t="shared" si="8"/>
        <v>17505.599999999999</v>
      </c>
      <c r="E26" s="34">
        <f t="shared" si="8"/>
        <v>6252</v>
      </c>
      <c r="F26" s="34">
        <f t="shared" si="8"/>
        <v>3126</v>
      </c>
      <c r="G26" s="34">
        <f t="shared" si="8"/>
        <v>1779.98</v>
      </c>
      <c r="H26" s="34">
        <f t="shared" si="8"/>
        <v>2200</v>
      </c>
      <c r="I26" s="34">
        <f t="shared" si="8"/>
        <v>2813.4</v>
      </c>
      <c r="J26" s="34">
        <f t="shared" si="8"/>
        <v>1875.5999999999997</v>
      </c>
      <c r="K26" s="34">
        <f t="shared" si="8"/>
        <v>343.86</v>
      </c>
      <c r="L26" s="34">
        <f t="shared" si="8"/>
        <v>0</v>
      </c>
      <c r="M26" s="34">
        <f t="shared" si="8"/>
        <v>4376.3999999999996</v>
      </c>
      <c r="N26" s="34">
        <f t="shared" si="8"/>
        <v>33123.15</v>
      </c>
      <c r="O26" s="34">
        <f t="shared" si="8"/>
        <v>11394.470000000001</v>
      </c>
      <c r="P26" s="34">
        <f t="shared" si="8"/>
        <v>86151.18</v>
      </c>
      <c r="Q26" s="34">
        <f>D6+B26-P26</f>
        <v>62750.020000000019</v>
      </c>
      <c r="R26" s="38"/>
    </row>
    <row r="28" spans="1:18">
      <c r="A28" s="82"/>
      <c r="B28" s="82"/>
      <c r="C28" s="82"/>
      <c r="D28" s="82"/>
    </row>
  </sheetData>
  <mergeCells count="23">
    <mergeCell ref="Q8:Q9"/>
    <mergeCell ref="A1:Q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P2:Q2"/>
    <mergeCell ref="A28:D28"/>
    <mergeCell ref="A6:B6"/>
    <mergeCell ref="A8:A9"/>
    <mergeCell ref="B8:B9"/>
    <mergeCell ref="D8:O8"/>
    <mergeCell ref="K7:N7"/>
    <mergeCell ref="O7:P7"/>
    <mergeCell ref="P8:P9"/>
  </mergeCells>
  <pageMargins left="0.25" right="0.25" top="0.75" bottom="0.75" header="0.3" footer="0.3"/>
  <pageSetup paperSize="9" scale="97" orientation="landscape" verticalDpi="0" r:id="rId1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6" tint="0.39997558519241921"/>
  </sheetPr>
  <dimension ref="A1:S29"/>
  <sheetViews>
    <sheetView topLeftCell="A16" workbookViewId="0">
      <selection activeCell="O4" sqref="O4:P5"/>
    </sheetView>
  </sheetViews>
  <sheetFormatPr defaultRowHeight="15"/>
  <cols>
    <col min="1" max="1" width="13.140625" customWidth="1"/>
    <col min="2" max="2" width="10.7109375" customWidth="1"/>
    <col min="3" max="3" width="9.42578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1.28515625" customWidth="1"/>
    <col min="15" max="15" width="8.140625" customWidth="1"/>
    <col min="16" max="17" width="9.28515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36</v>
      </c>
      <c r="G3" s="67"/>
      <c r="H3" s="8" t="s">
        <v>48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887</v>
      </c>
      <c r="E4" s="8" t="s">
        <v>27</v>
      </c>
      <c r="K4" s="76" t="s">
        <v>70</v>
      </c>
      <c r="L4" s="76"/>
      <c r="M4" s="76"/>
      <c r="N4" s="76"/>
      <c r="O4" s="74">
        <v>39194.94</v>
      </c>
      <c r="P4" s="74"/>
    </row>
    <row r="5" spans="1:19" ht="15.75" thickBot="1">
      <c r="A5" s="66" t="s">
        <v>13</v>
      </c>
      <c r="B5" s="67"/>
      <c r="C5" s="21"/>
      <c r="D5" s="1">
        <v>2</v>
      </c>
      <c r="K5" s="76" t="s">
        <v>79</v>
      </c>
      <c r="L5" s="76"/>
      <c r="M5" s="76"/>
      <c r="N5" s="76"/>
      <c r="O5" s="74">
        <v>34913.550000000003</v>
      </c>
      <c r="P5" s="74"/>
    </row>
    <row r="6" spans="1:19" ht="15.75" thickBot="1">
      <c r="A6" s="66" t="s">
        <v>15</v>
      </c>
      <c r="B6" s="67"/>
      <c r="C6" s="21"/>
      <c r="D6" s="1">
        <v>57637.77</v>
      </c>
      <c r="K6" s="76" t="s">
        <v>72</v>
      </c>
      <c r="L6" s="76"/>
      <c r="M6" s="76"/>
      <c r="N6" s="76"/>
      <c r="O6" s="83">
        <v>63414</v>
      </c>
      <c r="P6" s="83"/>
    </row>
    <row r="7" spans="1:19">
      <c r="K7" s="75" t="s">
        <v>73</v>
      </c>
      <c r="L7" s="75"/>
      <c r="M7" s="76"/>
      <c r="N7" s="76"/>
      <c r="O7" s="77">
        <f>O4+O5-O6</f>
        <v>10694.490000000005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12617.85</v>
      </c>
      <c r="C11" s="27"/>
      <c r="D11" s="12">
        <f>D10*887</f>
        <v>2616.65</v>
      </c>
      <c r="E11" s="12">
        <f t="shared" ref="E11:M11" si="0">E10*887</f>
        <v>975.7</v>
      </c>
      <c r="F11" s="12">
        <f t="shared" si="0"/>
        <v>443.5</v>
      </c>
      <c r="G11" s="12"/>
      <c r="H11" s="12"/>
      <c r="I11" s="12">
        <f t="shared" si="0"/>
        <v>443.5</v>
      </c>
      <c r="J11" s="12">
        <f t="shared" si="0"/>
        <v>266.09999999999997</v>
      </c>
      <c r="K11" s="12"/>
      <c r="L11" s="12"/>
      <c r="M11" s="12">
        <f t="shared" si="0"/>
        <v>399.15000000000003</v>
      </c>
      <c r="N11" s="12">
        <v>473.12</v>
      </c>
      <c r="O11" s="12">
        <f>O10*887</f>
        <v>1472.4199999999998</v>
      </c>
      <c r="P11" s="3">
        <f t="shared" ref="P11:P16" si="1">SUM(D11:O11)</f>
        <v>7090.14</v>
      </c>
      <c r="Q11" s="3">
        <f>D6+B11-P11</f>
        <v>63165.479999999996</v>
      </c>
    </row>
    <row r="12" spans="1:19">
      <c r="A12" s="3" t="s">
        <v>1</v>
      </c>
      <c r="B12" s="5">
        <v>9723.8799999999992</v>
      </c>
      <c r="C12" s="27"/>
      <c r="D12" s="12">
        <v>2616.65</v>
      </c>
      <c r="E12" s="3">
        <v>975.7</v>
      </c>
      <c r="F12" s="3">
        <v>443.5</v>
      </c>
      <c r="G12" s="3"/>
      <c r="H12" s="3"/>
      <c r="I12" s="3">
        <v>443.5</v>
      </c>
      <c r="J12" s="3">
        <v>266.09999999999997</v>
      </c>
      <c r="K12" s="3"/>
      <c r="L12" s="3"/>
      <c r="M12" s="12">
        <v>399.15000000000003</v>
      </c>
      <c r="N12" s="3">
        <v>1048.31</v>
      </c>
      <c r="O12" s="3">
        <v>1472.42</v>
      </c>
      <c r="P12" s="3">
        <f t="shared" si="1"/>
        <v>7665.33</v>
      </c>
      <c r="Q12" s="3">
        <f>Q11+B12-P12</f>
        <v>65224.03</v>
      </c>
    </row>
    <row r="13" spans="1:19">
      <c r="A13" s="3" t="s">
        <v>2</v>
      </c>
      <c r="B13" s="5">
        <v>12909.94</v>
      </c>
      <c r="C13" s="27"/>
      <c r="D13" s="12">
        <v>2616.65</v>
      </c>
      <c r="E13" s="3">
        <v>975.7</v>
      </c>
      <c r="F13" s="3">
        <v>443.5</v>
      </c>
      <c r="G13" s="3"/>
      <c r="H13" s="3"/>
      <c r="I13" s="3">
        <v>443.5</v>
      </c>
      <c r="J13" s="3">
        <v>266.09999999999997</v>
      </c>
      <c r="K13" s="3"/>
      <c r="L13" s="3"/>
      <c r="M13" s="12">
        <v>399.15000000000003</v>
      </c>
      <c r="N13" s="3">
        <v>881.66</v>
      </c>
      <c r="O13" s="3">
        <v>1472.42</v>
      </c>
      <c r="P13" s="3">
        <f t="shared" si="1"/>
        <v>7498.68</v>
      </c>
      <c r="Q13" s="3">
        <f>Q12+B13-P13</f>
        <v>70635.290000000008</v>
      </c>
    </row>
    <row r="14" spans="1:19">
      <c r="A14" s="3" t="s">
        <v>3</v>
      </c>
      <c r="B14" s="5">
        <v>12961.36</v>
      </c>
      <c r="C14" s="27"/>
      <c r="D14" s="12">
        <v>2616.65</v>
      </c>
      <c r="E14" s="3">
        <v>975.7</v>
      </c>
      <c r="F14" s="3">
        <v>443.5</v>
      </c>
      <c r="G14" s="3"/>
      <c r="H14" s="3">
        <v>3260</v>
      </c>
      <c r="I14" s="3">
        <v>443.5</v>
      </c>
      <c r="J14" s="3">
        <v>266.09999999999997</v>
      </c>
      <c r="K14" s="3"/>
      <c r="L14" s="3"/>
      <c r="M14" s="12">
        <v>399.15000000000003</v>
      </c>
      <c r="N14" s="3">
        <v>680.54</v>
      </c>
      <c r="O14" s="3">
        <v>1472.42</v>
      </c>
      <c r="P14" s="3">
        <f t="shared" si="1"/>
        <v>10557.56</v>
      </c>
      <c r="Q14" s="3">
        <f>Q13+B14-P14</f>
        <v>73039.090000000011</v>
      </c>
    </row>
    <row r="15" spans="1:19">
      <c r="A15" s="3" t="s">
        <v>4</v>
      </c>
      <c r="B15" s="5">
        <v>13824.95</v>
      </c>
      <c r="C15" s="27"/>
      <c r="D15" s="12">
        <v>2616.65</v>
      </c>
      <c r="E15" s="3">
        <v>975.7</v>
      </c>
      <c r="F15" s="3">
        <v>443.5</v>
      </c>
      <c r="G15" s="3"/>
      <c r="H15" s="3"/>
      <c r="I15" s="3">
        <v>443.5</v>
      </c>
      <c r="J15" s="3">
        <v>266.09999999999997</v>
      </c>
      <c r="K15" s="3"/>
      <c r="L15" s="3"/>
      <c r="M15" s="12">
        <v>399.15000000000003</v>
      </c>
      <c r="N15" s="3">
        <v>1447.06</v>
      </c>
      <c r="O15" s="3">
        <v>1472.42</v>
      </c>
      <c r="P15" s="3">
        <f t="shared" si="1"/>
        <v>8064.08</v>
      </c>
      <c r="Q15" s="3">
        <f>Q14+B15-P15</f>
        <v>78799.960000000006</v>
      </c>
    </row>
    <row r="16" spans="1:19">
      <c r="A16" s="3" t="s">
        <v>5</v>
      </c>
      <c r="B16" s="5">
        <v>12410.41</v>
      </c>
      <c r="C16" s="27"/>
      <c r="D16" s="12">
        <v>2616.65</v>
      </c>
      <c r="E16" s="3">
        <v>975.7</v>
      </c>
      <c r="F16" s="3">
        <v>443.5</v>
      </c>
      <c r="G16" s="3">
        <v>3782.98</v>
      </c>
      <c r="H16" s="3"/>
      <c r="I16" s="3">
        <v>443.5</v>
      </c>
      <c r="J16" s="3">
        <v>266.09999999999997</v>
      </c>
      <c r="K16" s="3"/>
      <c r="L16" s="3"/>
      <c r="M16" s="12">
        <v>399.15000000000003</v>
      </c>
      <c r="N16" s="3">
        <v>453.29</v>
      </c>
      <c r="O16" s="3">
        <v>1472.42</v>
      </c>
      <c r="P16" s="3">
        <f t="shared" si="1"/>
        <v>10853.29</v>
      </c>
      <c r="Q16" s="3">
        <f>Q15+B16-P16</f>
        <v>80357.080000000016</v>
      </c>
    </row>
    <row r="17" spans="1:17" s="33" customFormat="1">
      <c r="A17" s="6" t="s">
        <v>75</v>
      </c>
      <c r="B17" s="10">
        <f>SUM(B11:B16)</f>
        <v>74448.39</v>
      </c>
      <c r="C17" s="10">
        <f t="shared" ref="C17:P17" si="2">SUM(C11:C16)</f>
        <v>0</v>
      </c>
      <c r="D17" s="10">
        <f t="shared" si="2"/>
        <v>15699.9</v>
      </c>
      <c r="E17" s="10">
        <f t="shared" si="2"/>
        <v>5854.2</v>
      </c>
      <c r="F17" s="10">
        <f t="shared" si="2"/>
        <v>2661</v>
      </c>
      <c r="G17" s="10">
        <f t="shared" si="2"/>
        <v>3782.98</v>
      </c>
      <c r="H17" s="10">
        <f t="shared" si="2"/>
        <v>3260</v>
      </c>
      <c r="I17" s="10">
        <f t="shared" si="2"/>
        <v>2661</v>
      </c>
      <c r="J17" s="10">
        <f t="shared" si="2"/>
        <v>1596.5999999999997</v>
      </c>
      <c r="K17" s="10">
        <f t="shared" si="2"/>
        <v>0</v>
      </c>
      <c r="L17" s="10">
        <f t="shared" si="2"/>
        <v>0</v>
      </c>
      <c r="M17" s="10">
        <f t="shared" si="2"/>
        <v>2394.9</v>
      </c>
      <c r="N17" s="10">
        <f t="shared" si="2"/>
        <v>4983.9799999999996</v>
      </c>
      <c r="O17" s="10">
        <f t="shared" si="2"/>
        <v>8834.52</v>
      </c>
      <c r="P17" s="10">
        <f t="shared" si="2"/>
        <v>51729.08</v>
      </c>
      <c r="Q17" s="6"/>
    </row>
    <row r="18" spans="1:17" s="29" customFormat="1">
      <c r="A18" s="43">
        <v>16</v>
      </c>
      <c r="B18" s="28"/>
      <c r="C18" s="30">
        <v>0.6</v>
      </c>
      <c r="D18" s="30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30">
        <v>0.95</v>
      </c>
      <c r="N18" s="41" t="s">
        <v>88</v>
      </c>
      <c r="O18" s="28">
        <v>1.81</v>
      </c>
      <c r="P18" s="28"/>
      <c r="Q18" s="3">
        <f>Q16+B18-P18</f>
        <v>80357.080000000016</v>
      </c>
    </row>
    <row r="19" spans="1:17">
      <c r="A19" s="3" t="s">
        <v>6</v>
      </c>
      <c r="B19" s="5">
        <v>12662.08</v>
      </c>
      <c r="C19" s="27">
        <f t="shared" ref="C19:C24" si="3">B19*2.5/100</f>
        <v>316.55200000000002</v>
      </c>
      <c r="D19" s="3">
        <f>D18*887</f>
        <v>2350.5499999999997</v>
      </c>
      <c r="E19" s="3">
        <f t="shared" ref="E19:O19" si="4">E18*887</f>
        <v>798.30000000000007</v>
      </c>
      <c r="F19" s="3">
        <f t="shared" si="4"/>
        <v>443.5</v>
      </c>
      <c r="G19" s="3"/>
      <c r="H19" s="3"/>
      <c r="I19" s="3">
        <f t="shared" si="4"/>
        <v>354.8</v>
      </c>
      <c r="J19" s="3">
        <f t="shared" si="4"/>
        <v>266.09999999999997</v>
      </c>
      <c r="K19" s="3">
        <f t="shared" si="4"/>
        <v>97.570000000000007</v>
      </c>
      <c r="L19" s="3"/>
      <c r="M19" s="3">
        <f t="shared" si="4"/>
        <v>842.65</v>
      </c>
      <c r="N19" s="19">
        <v>1116.0899999999999</v>
      </c>
      <c r="O19" s="3">
        <f t="shared" si="4"/>
        <v>1605.47</v>
      </c>
      <c r="P19" s="12">
        <f>SUM(C19:O19)</f>
        <v>8191.5820000000003</v>
      </c>
      <c r="Q19" s="3">
        <f t="shared" ref="Q19:Q24" si="5">Q18+B19-P19</f>
        <v>84827.578000000023</v>
      </c>
    </row>
    <row r="20" spans="1:17">
      <c r="A20" s="3" t="s">
        <v>7</v>
      </c>
      <c r="B20" s="5">
        <v>14930.8</v>
      </c>
      <c r="C20" s="27">
        <f t="shared" si="3"/>
        <v>373.27</v>
      </c>
      <c r="D20" s="3">
        <v>2350.5499999999997</v>
      </c>
      <c r="E20" s="3">
        <v>798.30000000000007</v>
      </c>
      <c r="F20" s="3">
        <v>443.5</v>
      </c>
      <c r="G20" s="3"/>
      <c r="H20" s="3"/>
      <c r="I20" s="3">
        <v>354.8</v>
      </c>
      <c r="J20" s="3">
        <v>266.09999999999997</v>
      </c>
      <c r="K20" s="3">
        <v>97.57</v>
      </c>
      <c r="L20" s="3"/>
      <c r="M20" s="3">
        <v>842.65</v>
      </c>
      <c r="N20" s="19">
        <v>1615.15</v>
      </c>
      <c r="O20" s="3">
        <v>1605.47</v>
      </c>
      <c r="P20" s="12">
        <f t="shared" ref="P20:P24" si="6">SUM(C20:O20)</f>
        <v>8747.3599999999988</v>
      </c>
      <c r="Q20" s="3">
        <f t="shared" si="5"/>
        <v>91011.018000000025</v>
      </c>
    </row>
    <row r="21" spans="1:17">
      <c r="A21" s="3" t="s">
        <v>8</v>
      </c>
      <c r="B21" s="5">
        <v>14198.4</v>
      </c>
      <c r="C21" s="27">
        <f t="shared" si="3"/>
        <v>354.96</v>
      </c>
      <c r="D21" s="3">
        <v>2350.5499999999997</v>
      </c>
      <c r="E21" s="3">
        <v>798.30000000000007</v>
      </c>
      <c r="F21" s="3">
        <v>443.5</v>
      </c>
      <c r="G21" s="3"/>
      <c r="H21" s="3"/>
      <c r="I21" s="3">
        <v>354.8</v>
      </c>
      <c r="J21" s="3">
        <v>266.09999999999997</v>
      </c>
      <c r="K21" s="3">
        <v>97.57</v>
      </c>
      <c r="L21" s="3"/>
      <c r="M21" s="3">
        <v>842.65</v>
      </c>
      <c r="N21" s="3">
        <v>1320.98</v>
      </c>
      <c r="O21" s="3">
        <v>1605.47</v>
      </c>
      <c r="P21" s="12">
        <f t="shared" si="6"/>
        <v>8434.8799999999992</v>
      </c>
      <c r="Q21" s="3">
        <f t="shared" si="5"/>
        <v>96774.538000000015</v>
      </c>
    </row>
    <row r="22" spans="1:17">
      <c r="A22" s="3" t="s">
        <v>9</v>
      </c>
      <c r="B22" s="5">
        <v>13636.18</v>
      </c>
      <c r="C22" s="27">
        <f t="shared" si="3"/>
        <v>340.90449999999998</v>
      </c>
      <c r="D22" s="3">
        <v>2350.5499999999997</v>
      </c>
      <c r="E22" s="3">
        <v>798.30000000000007</v>
      </c>
      <c r="F22" s="3">
        <v>443.5</v>
      </c>
      <c r="G22" s="3"/>
      <c r="H22" s="3"/>
      <c r="I22" s="3">
        <v>354.8</v>
      </c>
      <c r="J22" s="3">
        <v>266.09999999999997</v>
      </c>
      <c r="K22" s="3">
        <v>97.57</v>
      </c>
      <c r="L22" s="3"/>
      <c r="M22" s="3">
        <v>842.65</v>
      </c>
      <c r="N22" s="3">
        <v>3002.12</v>
      </c>
      <c r="O22" s="3">
        <f>D4*2.16</f>
        <v>1915.92</v>
      </c>
      <c r="P22" s="12">
        <f t="shared" si="6"/>
        <v>10412.414500000001</v>
      </c>
      <c r="Q22" s="3">
        <f t="shared" si="5"/>
        <v>99998.303500000024</v>
      </c>
    </row>
    <row r="23" spans="1:17">
      <c r="A23" s="3" t="s">
        <v>10</v>
      </c>
      <c r="B23" s="5">
        <v>15693.42</v>
      </c>
      <c r="C23" s="27">
        <f t="shared" si="3"/>
        <v>392.33550000000002</v>
      </c>
      <c r="D23" s="3">
        <v>2350.5499999999997</v>
      </c>
      <c r="E23" s="3">
        <v>798.30000000000007</v>
      </c>
      <c r="F23" s="3">
        <v>443.5</v>
      </c>
      <c r="G23" s="3"/>
      <c r="H23" s="3"/>
      <c r="I23" s="3">
        <v>354.8</v>
      </c>
      <c r="J23" s="3">
        <v>266.09999999999997</v>
      </c>
      <c r="K23" s="3">
        <v>97.57</v>
      </c>
      <c r="L23" s="3"/>
      <c r="M23" s="3">
        <v>842.65</v>
      </c>
      <c r="N23" s="3">
        <v>798.72</v>
      </c>
      <c r="O23" s="3">
        <f>O22</f>
        <v>1915.92</v>
      </c>
      <c r="P23" s="12">
        <f t="shared" si="6"/>
        <v>8260.4454999999998</v>
      </c>
      <c r="Q23" s="3">
        <f t="shared" si="5"/>
        <v>107431.27800000002</v>
      </c>
    </row>
    <row r="24" spans="1:17">
      <c r="A24" s="3" t="s">
        <v>11</v>
      </c>
      <c r="B24" s="5">
        <v>11913.6</v>
      </c>
      <c r="C24" s="27">
        <f t="shared" si="3"/>
        <v>297.83999999999997</v>
      </c>
      <c r="D24" s="3">
        <v>2350.5499999999997</v>
      </c>
      <c r="E24" s="3">
        <v>798.30000000000007</v>
      </c>
      <c r="F24" s="3">
        <v>443.5</v>
      </c>
      <c r="G24" s="3"/>
      <c r="H24" s="3">
        <v>1500</v>
      </c>
      <c r="I24" s="3">
        <v>354.8</v>
      </c>
      <c r="J24" s="3">
        <v>266.09999999999997</v>
      </c>
      <c r="K24" s="3">
        <v>97.57</v>
      </c>
      <c r="L24" s="3"/>
      <c r="M24" s="3">
        <v>842.65</v>
      </c>
      <c r="N24" s="3">
        <v>2136.92</v>
      </c>
      <c r="O24" s="3">
        <f>O23</f>
        <v>1915.92</v>
      </c>
      <c r="P24" s="12">
        <f t="shared" si="6"/>
        <v>11004.15</v>
      </c>
      <c r="Q24" s="3">
        <f t="shared" si="5"/>
        <v>108340.72800000003</v>
      </c>
    </row>
    <row r="25" spans="1:17" s="33" customFormat="1">
      <c r="A25" s="6" t="s">
        <v>76</v>
      </c>
      <c r="B25" s="10">
        <f>SUM(B19:B24)</f>
        <v>83034.48000000001</v>
      </c>
      <c r="C25" s="10">
        <f t="shared" ref="C25:P25" si="7">SUM(C19:C24)</f>
        <v>2075.8620000000001</v>
      </c>
      <c r="D25" s="10">
        <f t="shared" si="7"/>
        <v>14103.299999999997</v>
      </c>
      <c r="E25" s="10">
        <f t="shared" si="7"/>
        <v>4789.8</v>
      </c>
      <c r="F25" s="10">
        <f t="shared" si="7"/>
        <v>2661</v>
      </c>
      <c r="G25" s="10">
        <f t="shared" si="7"/>
        <v>0</v>
      </c>
      <c r="H25" s="10">
        <f t="shared" si="7"/>
        <v>1500</v>
      </c>
      <c r="I25" s="10">
        <f t="shared" si="7"/>
        <v>2128.8000000000002</v>
      </c>
      <c r="J25" s="10">
        <f t="shared" si="7"/>
        <v>1596.5999999999997</v>
      </c>
      <c r="K25" s="10">
        <f t="shared" si="7"/>
        <v>585.41999999999996</v>
      </c>
      <c r="L25" s="10">
        <f t="shared" si="7"/>
        <v>0</v>
      </c>
      <c r="M25" s="10">
        <f t="shared" si="7"/>
        <v>5055.8999999999996</v>
      </c>
      <c r="N25" s="10">
        <f t="shared" si="7"/>
        <v>9989.98</v>
      </c>
      <c r="O25" s="10">
        <f t="shared" si="7"/>
        <v>10564.17</v>
      </c>
      <c r="P25" s="10">
        <f t="shared" si="7"/>
        <v>55050.832000000002</v>
      </c>
      <c r="Q25" s="6"/>
    </row>
    <row r="26" spans="1:17" s="36" customFormat="1">
      <c r="A26" s="34" t="s">
        <v>60</v>
      </c>
      <c r="B26" s="34">
        <f>B17+B25</f>
        <v>157482.87</v>
      </c>
      <c r="C26" s="34">
        <f t="shared" ref="C26:P26" si="8">C17+C25</f>
        <v>2075.8620000000001</v>
      </c>
      <c r="D26" s="34">
        <f t="shared" si="8"/>
        <v>29803.199999999997</v>
      </c>
      <c r="E26" s="34">
        <f t="shared" si="8"/>
        <v>10644</v>
      </c>
      <c r="F26" s="34">
        <f t="shared" si="8"/>
        <v>5322</v>
      </c>
      <c r="G26" s="34">
        <f t="shared" si="8"/>
        <v>3782.98</v>
      </c>
      <c r="H26" s="34">
        <f t="shared" si="8"/>
        <v>4760</v>
      </c>
      <c r="I26" s="34">
        <f t="shared" si="8"/>
        <v>4789.8</v>
      </c>
      <c r="J26" s="34">
        <f t="shared" si="8"/>
        <v>3193.1999999999994</v>
      </c>
      <c r="K26" s="34">
        <f t="shared" si="8"/>
        <v>585.41999999999996</v>
      </c>
      <c r="L26" s="34">
        <f t="shared" si="8"/>
        <v>0</v>
      </c>
      <c r="M26" s="34">
        <f t="shared" si="8"/>
        <v>7450.7999999999993</v>
      </c>
      <c r="N26" s="34">
        <f t="shared" si="8"/>
        <v>14973.96</v>
      </c>
      <c r="O26" s="34">
        <f t="shared" si="8"/>
        <v>19398.690000000002</v>
      </c>
      <c r="P26" s="34">
        <f t="shared" si="8"/>
        <v>106779.91200000001</v>
      </c>
      <c r="Q26" s="34">
        <f>D6+B26-P26</f>
        <v>108340.72799999997</v>
      </c>
    </row>
    <row r="29" spans="1:17">
      <c r="A29" s="3" t="s">
        <v>67</v>
      </c>
      <c r="B29" s="3"/>
      <c r="C29" s="3"/>
      <c r="D29" s="3"/>
      <c r="E29" s="3"/>
      <c r="F29" s="3"/>
      <c r="G29" s="18">
        <v>63414</v>
      </c>
    </row>
  </sheetData>
  <mergeCells count="21">
    <mergeCell ref="Q8:Q9"/>
    <mergeCell ref="A1:Q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6:B6"/>
    <mergeCell ref="A8:A9"/>
    <mergeCell ref="B8:B9"/>
    <mergeCell ref="D8:O8"/>
    <mergeCell ref="K7:N7"/>
    <mergeCell ref="O7:P7"/>
    <mergeCell ref="P8:P9"/>
  </mergeCells>
  <pageMargins left="0.25" right="0.25" top="0.75" bottom="0.75" header="0.3" footer="0.3"/>
  <pageSetup paperSize="9" scale="95" orientation="landscape" verticalDpi="0" r:id="rId1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S29"/>
  <sheetViews>
    <sheetView topLeftCell="A8" workbookViewId="0">
      <selection activeCell="C26" sqref="C26:O26"/>
    </sheetView>
  </sheetViews>
  <sheetFormatPr defaultRowHeight="15"/>
  <cols>
    <col min="1" max="1" width="12.7109375" customWidth="1"/>
    <col min="2" max="2" width="10.85546875" customWidth="1"/>
    <col min="3" max="3" width="9.28515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1.7109375" customWidth="1"/>
    <col min="15" max="15" width="8.28515625" customWidth="1"/>
    <col min="16" max="16" width="8.7109375" customWidth="1"/>
    <col min="17" max="17" width="9.140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36</v>
      </c>
      <c r="G3" s="67"/>
      <c r="H3" s="8" t="s">
        <v>49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1022.3</v>
      </c>
      <c r="E4" s="8" t="s">
        <v>27</v>
      </c>
      <c r="K4" s="76" t="s">
        <v>70</v>
      </c>
      <c r="L4" s="76"/>
      <c r="M4" s="76"/>
      <c r="N4" s="76"/>
      <c r="O4" s="74">
        <v>41389.97</v>
      </c>
      <c r="P4" s="74"/>
    </row>
    <row r="5" spans="1:19" ht="15.75" thickBot="1">
      <c r="A5" s="66" t="s">
        <v>13</v>
      </c>
      <c r="B5" s="67"/>
      <c r="C5" s="21"/>
      <c r="D5" s="1">
        <v>2</v>
      </c>
      <c r="K5" s="76" t="s">
        <v>71</v>
      </c>
      <c r="L5" s="76"/>
      <c r="M5" s="76"/>
      <c r="N5" s="76"/>
      <c r="O5" s="74">
        <v>46231.98</v>
      </c>
      <c r="P5" s="74"/>
    </row>
    <row r="6" spans="1:19" ht="15.75" thickBot="1">
      <c r="A6" s="66" t="s">
        <v>15</v>
      </c>
      <c r="B6" s="67"/>
      <c r="C6" s="21"/>
      <c r="D6" s="1">
        <v>35148.36</v>
      </c>
      <c r="K6" s="76" t="s">
        <v>72</v>
      </c>
      <c r="L6" s="76"/>
      <c r="M6" s="76"/>
      <c r="N6" s="76"/>
      <c r="O6" s="74"/>
      <c r="P6" s="74"/>
    </row>
    <row r="7" spans="1:19">
      <c r="K7" s="75" t="s">
        <v>73</v>
      </c>
      <c r="L7" s="75"/>
      <c r="M7" s="76"/>
      <c r="N7" s="76"/>
      <c r="O7" s="77">
        <f>SUM(O4:P6)</f>
        <v>87621.950000000012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13030.97</v>
      </c>
      <c r="C11" s="27"/>
      <c r="D11" s="12">
        <f>D10*1022.3</f>
        <v>3015.7849999999999</v>
      </c>
      <c r="E11" s="12">
        <f t="shared" ref="E11:M11" si="0">E10*1022.3</f>
        <v>1124.53</v>
      </c>
      <c r="F11" s="12">
        <f t="shared" si="0"/>
        <v>511.15</v>
      </c>
      <c r="G11" s="12"/>
      <c r="H11" s="12"/>
      <c r="I11" s="12">
        <f t="shared" si="0"/>
        <v>511.15</v>
      </c>
      <c r="J11" s="12">
        <f t="shared" si="0"/>
        <v>306.69</v>
      </c>
      <c r="K11" s="12"/>
      <c r="L11" s="12"/>
      <c r="M11" s="12">
        <f t="shared" si="0"/>
        <v>460.03499999999997</v>
      </c>
      <c r="N11" s="12">
        <v>473.12</v>
      </c>
      <c r="O11" s="16">
        <f>O10*1022.3</f>
        <v>1697.0179999999998</v>
      </c>
      <c r="P11" s="3">
        <f t="shared" ref="P11:P16" si="1">SUM(D11:O11)</f>
        <v>8099.4779999999982</v>
      </c>
      <c r="Q11" s="3">
        <f>D6+B11-P11</f>
        <v>40079.852000000006</v>
      </c>
    </row>
    <row r="12" spans="1:19">
      <c r="A12" s="3" t="s">
        <v>1</v>
      </c>
      <c r="B12" s="5">
        <v>12427.19</v>
      </c>
      <c r="C12" s="27"/>
      <c r="D12" s="12">
        <v>3015.7849999999999</v>
      </c>
      <c r="E12" s="3">
        <v>1124.53</v>
      </c>
      <c r="F12" s="3">
        <v>511.15</v>
      </c>
      <c r="G12" s="3"/>
      <c r="H12" s="3"/>
      <c r="I12" s="3">
        <v>511.15</v>
      </c>
      <c r="J12" s="3">
        <v>306.69</v>
      </c>
      <c r="K12" s="3"/>
      <c r="L12" s="3"/>
      <c r="M12" s="12">
        <v>460.03499999999997</v>
      </c>
      <c r="N12" s="3">
        <v>1912.48</v>
      </c>
      <c r="O12" s="3">
        <v>1697</v>
      </c>
      <c r="P12" s="3">
        <f t="shared" si="1"/>
        <v>9538.8199999999979</v>
      </c>
      <c r="Q12" s="3">
        <f>Q11+B12-P12</f>
        <v>42968.222000000009</v>
      </c>
    </row>
    <row r="13" spans="1:19">
      <c r="A13" s="3" t="s">
        <v>2</v>
      </c>
      <c r="B13" s="5">
        <v>17470.78</v>
      </c>
      <c r="C13" s="27"/>
      <c r="D13" s="12">
        <v>3015.7849999999999</v>
      </c>
      <c r="E13" s="3">
        <v>1124.53</v>
      </c>
      <c r="F13" s="3">
        <v>511.15</v>
      </c>
      <c r="G13" s="3"/>
      <c r="H13" s="3"/>
      <c r="I13" s="3">
        <v>511.15</v>
      </c>
      <c r="J13" s="3">
        <v>306.69</v>
      </c>
      <c r="K13" s="3"/>
      <c r="L13" s="3"/>
      <c r="M13" s="12">
        <v>460.03499999999997</v>
      </c>
      <c r="N13" s="3">
        <v>947.09</v>
      </c>
      <c r="O13" s="3">
        <v>1697</v>
      </c>
      <c r="P13" s="3">
        <f t="shared" si="1"/>
        <v>8573.4299999999985</v>
      </c>
      <c r="Q13" s="3">
        <f>Q12+B13-P13</f>
        <v>51865.572000000007</v>
      </c>
    </row>
    <row r="14" spans="1:19">
      <c r="A14" s="3" t="s">
        <v>3</v>
      </c>
      <c r="B14" s="5">
        <v>16483.45</v>
      </c>
      <c r="C14" s="27"/>
      <c r="D14" s="12">
        <v>3015.7849999999999</v>
      </c>
      <c r="E14" s="3">
        <v>1124.53</v>
      </c>
      <c r="F14" s="3">
        <v>511.15</v>
      </c>
      <c r="G14" s="3"/>
      <c r="H14" s="3">
        <v>2540</v>
      </c>
      <c r="I14" s="3">
        <v>511.15</v>
      </c>
      <c r="J14" s="3">
        <v>306.69</v>
      </c>
      <c r="K14" s="3"/>
      <c r="L14" s="3"/>
      <c r="M14" s="12">
        <v>460.03499999999997</v>
      </c>
      <c r="N14" s="3">
        <v>505.09</v>
      </c>
      <c r="O14" s="3">
        <v>1697</v>
      </c>
      <c r="P14" s="3">
        <f t="shared" si="1"/>
        <v>10671.429999999998</v>
      </c>
      <c r="Q14" s="3">
        <f>Q13+B14-P14</f>
        <v>57677.592000000011</v>
      </c>
    </row>
    <row r="15" spans="1:19">
      <c r="A15" s="3" t="s">
        <v>4</v>
      </c>
      <c r="B15" s="5">
        <v>12427.19</v>
      </c>
      <c r="C15" s="27"/>
      <c r="D15" s="12">
        <v>3015.7849999999999</v>
      </c>
      <c r="E15" s="3">
        <v>1124.53</v>
      </c>
      <c r="F15" s="3">
        <v>511.15</v>
      </c>
      <c r="G15" s="3"/>
      <c r="H15" s="3"/>
      <c r="I15" s="3">
        <v>511.15</v>
      </c>
      <c r="J15" s="3">
        <v>306.69</v>
      </c>
      <c r="K15" s="3"/>
      <c r="L15" s="3"/>
      <c r="M15" s="12">
        <v>460.03499999999997</v>
      </c>
      <c r="N15" s="3">
        <v>974.98</v>
      </c>
      <c r="O15" s="3">
        <v>1697</v>
      </c>
      <c r="P15" s="3">
        <f t="shared" si="1"/>
        <v>8601.3199999999979</v>
      </c>
      <c r="Q15" s="3">
        <f>Q14+B15-P15</f>
        <v>61503.462000000007</v>
      </c>
    </row>
    <row r="16" spans="1:19">
      <c r="A16" s="3" t="s">
        <v>5</v>
      </c>
      <c r="B16" s="5">
        <v>13520.91</v>
      </c>
      <c r="C16" s="27"/>
      <c r="D16" s="12">
        <v>3015.7849999999999</v>
      </c>
      <c r="E16" s="3">
        <v>1124.53</v>
      </c>
      <c r="F16" s="3">
        <v>511.15</v>
      </c>
      <c r="G16" s="3">
        <v>4954.99</v>
      </c>
      <c r="H16" s="3"/>
      <c r="I16" s="3">
        <v>511.15</v>
      </c>
      <c r="J16" s="3">
        <v>306.69</v>
      </c>
      <c r="K16" s="3"/>
      <c r="L16" s="3"/>
      <c r="M16" s="12">
        <v>460.03499999999997</v>
      </c>
      <c r="N16" s="3">
        <v>159.71</v>
      </c>
      <c r="O16" s="3">
        <v>1697</v>
      </c>
      <c r="P16" s="3">
        <f t="shared" si="1"/>
        <v>12741.039999999997</v>
      </c>
      <c r="Q16" s="3">
        <f>Q15+B16-P16</f>
        <v>62283.332000000009</v>
      </c>
    </row>
    <row r="17" spans="1:17" s="33" customFormat="1">
      <c r="A17" s="6" t="s">
        <v>75</v>
      </c>
      <c r="B17" s="10">
        <f>SUM(B11:B16)</f>
        <v>85360.49</v>
      </c>
      <c r="C17" s="10">
        <f t="shared" ref="C17:P17" si="2">SUM(C11:C16)</f>
        <v>0</v>
      </c>
      <c r="D17" s="10">
        <f t="shared" si="2"/>
        <v>18094.71</v>
      </c>
      <c r="E17" s="10">
        <f t="shared" si="2"/>
        <v>6747.1799999999994</v>
      </c>
      <c r="F17" s="10">
        <f t="shared" si="2"/>
        <v>3066.9</v>
      </c>
      <c r="G17" s="10">
        <f t="shared" si="2"/>
        <v>4954.99</v>
      </c>
      <c r="H17" s="10">
        <f t="shared" si="2"/>
        <v>2540</v>
      </c>
      <c r="I17" s="10">
        <f t="shared" si="2"/>
        <v>3066.9</v>
      </c>
      <c r="J17" s="10">
        <f t="shared" si="2"/>
        <v>1840.14</v>
      </c>
      <c r="K17" s="10">
        <f t="shared" si="2"/>
        <v>0</v>
      </c>
      <c r="L17" s="10">
        <f t="shared" si="2"/>
        <v>0</v>
      </c>
      <c r="M17" s="10">
        <f t="shared" si="2"/>
        <v>2760.2099999999996</v>
      </c>
      <c r="N17" s="10">
        <f t="shared" si="2"/>
        <v>4972.47</v>
      </c>
      <c r="O17" s="10">
        <f t="shared" si="2"/>
        <v>10182.018</v>
      </c>
      <c r="P17" s="10">
        <f t="shared" si="2"/>
        <v>58225.517999999996</v>
      </c>
      <c r="Q17" s="6"/>
    </row>
    <row r="18" spans="1:17" s="29" customFormat="1">
      <c r="A18" s="28">
        <v>16.57</v>
      </c>
      <c r="B18" s="28"/>
      <c r="C18" s="30">
        <v>0.6</v>
      </c>
      <c r="D18" s="30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30">
        <v>0.95</v>
      </c>
      <c r="N18" s="41" t="s">
        <v>88</v>
      </c>
      <c r="O18" s="28">
        <v>1.81</v>
      </c>
      <c r="P18" s="28"/>
      <c r="Q18" s="3">
        <f>Q16+B18-P18</f>
        <v>62283.332000000009</v>
      </c>
    </row>
    <row r="19" spans="1:17">
      <c r="A19" s="3" t="s">
        <v>6</v>
      </c>
      <c r="B19" s="5">
        <v>13520.91</v>
      </c>
      <c r="C19" s="27">
        <f t="shared" ref="C19:C24" si="3">B19*2.5/100</f>
        <v>338.02275000000003</v>
      </c>
      <c r="D19" s="3">
        <f>D18*1022.3</f>
        <v>2709.0949999999998</v>
      </c>
      <c r="E19" s="3">
        <f t="shared" ref="E19:M19" si="4">E18*1022.3</f>
        <v>920.06999999999994</v>
      </c>
      <c r="F19" s="3">
        <f t="shared" si="4"/>
        <v>511.15</v>
      </c>
      <c r="G19" s="3"/>
      <c r="H19" s="3"/>
      <c r="I19" s="3">
        <f t="shared" si="4"/>
        <v>408.92</v>
      </c>
      <c r="J19" s="3">
        <f t="shared" si="4"/>
        <v>306.69</v>
      </c>
      <c r="K19" s="3">
        <f t="shared" si="4"/>
        <v>112.45299999999999</v>
      </c>
      <c r="L19" s="45"/>
      <c r="M19" s="12">
        <f t="shared" si="4"/>
        <v>971.18499999999995</v>
      </c>
      <c r="N19" s="19">
        <v>773.15</v>
      </c>
      <c r="O19" s="3">
        <f>O18*1022.3</f>
        <v>1850.3630000000001</v>
      </c>
      <c r="P19" s="12">
        <f>SUM(C19:O19)</f>
        <v>8901.0987499999992</v>
      </c>
      <c r="Q19" s="3">
        <f t="shared" ref="Q19:Q24" si="5">Q18+B19-P19</f>
        <v>66903.143250000008</v>
      </c>
    </row>
    <row r="20" spans="1:17">
      <c r="A20" s="3" t="s">
        <v>7</v>
      </c>
      <c r="B20" s="5">
        <v>14289.98</v>
      </c>
      <c r="C20" s="27">
        <f t="shared" si="3"/>
        <v>357.24949999999995</v>
      </c>
      <c r="D20" s="3">
        <v>2709.0949999999998</v>
      </c>
      <c r="E20" s="3">
        <v>920.06999999999994</v>
      </c>
      <c r="F20" s="3">
        <v>511.15</v>
      </c>
      <c r="G20" s="3"/>
      <c r="H20" s="3"/>
      <c r="I20" s="3">
        <v>408.92</v>
      </c>
      <c r="J20" s="3">
        <v>306.69</v>
      </c>
      <c r="K20" s="3">
        <v>112.45</v>
      </c>
      <c r="L20" s="3"/>
      <c r="M20" s="12">
        <v>971.18499999999995</v>
      </c>
      <c r="N20" s="19">
        <v>6216.99</v>
      </c>
      <c r="O20" s="3">
        <v>1850.36</v>
      </c>
      <c r="P20" s="12">
        <f t="shared" ref="P20:P24" si="6">SUM(C20:O20)</f>
        <v>14364.1595</v>
      </c>
      <c r="Q20" s="3">
        <f t="shared" si="5"/>
        <v>66828.96375000001</v>
      </c>
    </row>
    <row r="21" spans="1:17">
      <c r="A21" s="3" t="s">
        <v>8</v>
      </c>
      <c r="B21" s="5">
        <v>18075.52</v>
      </c>
      <c r="C21" s="27">
        <f t="shared" si="3"/>
        <v>451.88800000000003</v>
      </c>
      <c r="D21" s="3">
        <v>2709.0949999999998</v>
      </c>
      <c r="E21" s="3">
        <v>920.06999999999994</v>
      </c>
      <c r="F21" s="3">
        <v>511.15</v>
      </c>
      <c r="G21" s="3"/>
      <c r="H21" s="3"/>
      <c r="I21" s="3">
        <v>408.92</v>
      </c>
      <c r="J21" s="3">
        <v>306.69</v>
      </c>
      <c r="K21" s="3">
        <v>112.45</v>
      </c>
      <c r="L21" s="3"/>
      <c r="M21" s="12">
        <v>971.18499999999995</v>
      </c>
      <c r="N21" s="3">
        <v>38858.15</v>
      </c>
      <c r="O21" s="3">
        <v>1850.36</v>
      </c>
      <c r="P21" s="12">
        <f t="shared" si="6"/>
        <v>47099.957999999999</v>
      </c>
      <c r="Q21" s="3">
        <f t="shared" si="5"/>
        <v>37804.525750000015</v>
      </c>
    </row>
    <row r="22" spans="1:17">
      <c r="A22" s="3" t="s">
        <v>9</v>
      </c>
      <c r="B22" s="5">
        <v>13650.37</v>
      </c>
      <c r="C22" s="27">
        <f t="shared" si="3"/>
        <v>341.25925000000001</v>
      </c>
      <c r="D22" s="3">
        <v>2709.0949999999998</v>
      </c>
      <c r="E22" s="3">
        <v>920.06999999999994</v>
      </c>
      <c r="F22" s="3">
        <v>511.15</v>
      </c>
      <c r="G22" s="3"/>
      <c r="H22" s="3"/>
      <c r="I22" s="3">
        <v>408.92</v>
      </c>
      <c r="J22" s="3">
        <v>306.69</v>
      </c>
      <c r="K22" s="3">
        <v>112.45</v>
      </c>
      <c r="L22" s="3"/>
      <c r="M22" s="12">
        <v>971.18499999999995</v>
      </c>
      <c r="N22" s="3">
        <v>3940.73</v>
      </c>
      <c r="O22" s="3">
        <f>D4*2.16</f>
        <v>2208.1680000000001</v>
      </c>
      <c r="P22" s="12">
        <f t="shared" si="6"/>
        <v>12429.717249999998</v>
      </c>
      <c r="Q22" s="3">
        <f t="shared" si="5"/>
        <v>39025.178500000024</v>
      </c>
    </row>
    <row r="23" spans="1:17">
      <c r="A23" s="3" t="s">
        <v>10</v>
      </c>
      <c r="B23" s="5">
        <v>16508.73</v>
      </c>
      <c r="C23" s="27">
        <f t="shared" si="3"/>
        <v>412.71824999999995</v>
      </c>
      <c r="D23" s="3">
        <v>2709.0949999999998</v>
      </c>
      <c r="E23" s="3">
        <v>920.06999999999994</v>
      </c>
      <c r="F23" s="3">
        <v>511.15</v>
      </c>
      <c r="G23" s="3"/>
      <c r="H23" s="3"/>
      <c r="I23" s="3">
        <v>408.92</v>
      </c>
      <c r="J23" s="3">
        <v>306.69</v>
      </c>
      <c r="K23" s="3">
        <v>112.45</v>
      </c>
      <c r="L23" s="3"/>
      <c r="M23" s="12">
        <v>971.18499999999995</v>
      </c>
      <c r="N23" s="3">
        <v>1040.93</v>
      </c>
      <c r="O23" s="3">
        <f>O22</f>
        <v>2208.1680000000001</v>
      </c>
      <c r="P23" s="12">
        <f t="shared" si="6"/>
        <v>9601.3762499999993</v>
      </c>
      <c r="Q23" s="3">
        <f t="shared" si="5"/>
        <v>45932.532250000018</v>
      </c>
    </row>
    <row r="24" spans="1:17">
      <c r="A24" s="3" t="s">
        <v>11</v>
      </c>
      <c r="B24" s="5">
        <v>15860.2</v>
      </c>
      <c r="C24" s="27">
        <f t="shared" si="3"/>
        <v>396.505</v>
      </c>
      <c r="D24" s="3">
        <v>2709.0949999999998</v>
      </c>
      <c r="E24" s="3">
        <v>920.06999999999994</v>
      </c>
      <c r="F24" s="3">
        <v>511.15</v>
      </c>
      <c r="G24" s="3"/>
      <c r="H24" s="3">
        <v>1400</v>
      </c>
      <c r="I24" s="3">
        <v>408.92</v>
      </c>
      <c r="J24" s="3">
        <v>306.69</v>
      </c>
      <c r="K24" s="3">
        <v>112.45</v>
      </c>
      <c r="L24" s="3"/>
      <c r="M24" s="12">
        <v>971.18499999999995</v>
      </c>
      <c r="N24" s="3">
        <v>286.69</v>
      </c>
      <c r="O24" s="3">
        <f>O23</f>
        <v>2208.1680000000001</v>
      </c>
      <c r="P24" s="12">
        <f t="shared" si="6"/>
        <v>10230.922999999999</v>
      </c>
      <c r="Q24" s="3">
        <f t="shared" si="5"/>
        <v>51561.80925000002</v>
      </c>
    </row>
    <row r="25" spans="1:17" s="33" customFormat="1">
      <c r="A25" s="6" t="s">
        <v>76</v>
      </c>
      <c r="B25" s="10">
        <f>SUM(B19:B24)</f>
        <v>91905.71</v>
      </c>
      <c r="C25" s="10">
        <f t="shared" ref="C25:P25" si="7">SUM(C19:C24)</f>
        <v>2297.64275</v>
      </c>
      <c r="D25" s="10">
        <f t="shared" si="7"/>
        <v>16254.569999999998</v>
      </c>
      <c r="E25" s="10">
        <f t="shared" si="7"/>
        <v>5520.4199999999992</v>
      </c>
      <c r="F25" s="10">
        <f t="shared" si="7"/>
        <v>3066.9</v>
      </c>
      <c r="G25" s="10">
        <f t="shared" si="7"/>
        <v>0</v>
      </c>
      <c r="H25" s="10">
        <f t="shared" si="7"/>
        <v>1400</v>
      </c>
      <c r="I25" s="10">
        <f t="shared" si="7"/>
        <v>2453.52</v>
      </c>
      <c r="J25" s="10">
        <f t="shared" si="7"/>
        <v>1840.14</v>
      </c>
      <c r="K25" s="10">
        <f t="shared" si="7"/>
        <v>674.70300000000009</v>
      </c>
      <c r="L25" s="10">
        <f t="shared" si="7"/>
        <v>0</v>
      </c>
      <c r="M25" s="10">
        <f t="shared" si="7"/>
        <v>5827.1099999999988</v>
      </c>
      <c r="N25" s="10">
        <f t="shared" si="7"/>
        <v>51116.640000000007</v>
      </c>
      <c r="O25" s="10">
        <f t="shared" si="7"/>
        <v>12175.587</v>
      </c>
      <c r="P25" s="10">
        <f t="shared" si="7"/>
        <v>102627.23275</v>
      </c>
      <c r="Q25" s="6"/>
    </row>
    <row r="26" spans="1:17" s="36" customFormat="1">
      <c r="A26" s="34" t="s">
        <v>60</v>
      </c>
      <c r="B26" s="34">
        <f>B17+B25</f>
        <v>177266.2</v>
      </c>
      <c r="C26" s="34">
        <f t="shared" ref="C26:P26" si="8">C17+C25</f>
        <v>2297.64275</v>
      </c>
      <c r="D26" s="34">
        <f t="shared" si="8"/>
        <v>34349.279999999999</v>
      </c>
      <c r="E26" s="34">
        <f t="shared" si="8"/>
        <v>12267.599999999999</v>
      </c>
      <c r="F26" s="34">
        <f t="shared" si="8"/>
        <v>6133.8</v>
      </c>
      <c r="G26" s="34">
        <f t="shared" si="8"/>
        <v>4954.99</v>
      </c>
      <c r="H26" s="34">
        <f t="shared" si="8"/>
        <v>3940</v>
      </c>
      <c r="I26" s="34">
        <f t="shared" si="8"/>
        <v>5520.42</v>
      </c>
      <c r="J26" s="34">
        <f t="shared" si="8"/>
        <v>3680.28</v>
      </c>
      <c r="K26" s="34">
        <f t="shared" si="8"/>
        <v>674.70300000000009</v>
      </c>
      <c r="L26" s="34">
        <f t="shared" si="8"/>
        <v>0</v>
      </c>
      <c r="M26" s="34">
        <f t="shared" si="8"/>
        <v>8587.3199999999979</v>
      </c>
      <c r="N26" s="34">
        <f t="shared" si="8"/>
        <v>56089.110000000008</v>
      </c>
      <c r="O26" s="34">
        <f t="shared" si="8"/>
        <v>22357.605</v>
      </c>
      <c r="P26" s="34">
        <f t="shared" si="8"/>
        <v>160852.75075000001</v>
      </c>
      <c r="Q26" s="34">
        <f>D6+B26-P26</f>
        <v>51561.809249999991</v>
      </c>
    </row>
    <row r="29" spans="1:17">
      <c r="A29" t="s">
        <v>78</v>
      </c>
      <c r="C29">
        <v>15230.19</v>
      </c>
    </row>
  </sheetData>
  <mergeCells count="21">
    <mergeCell ref="Q8:Q9"/>
    <mergeCell ref="K6:N6"/>
    <mergeCell ref="A1:Q1"/>
    <mergeCell ref="A3:B3"/>
    <mergeCell ref="D3:E3"/>
    <mergeCell ref="F3:G3"/>
    <mergeCell ref="A4:B4"/>
    <mergeCell ref="K3:P3"/>
    <mergeCell ref="A5:B5"/>
    <mergeCell ref="K4:N4"/>
    <mergeCell ref="O4:P4"/>
    <mergeCell ref="K5:N5"/>
    <mergeCell ref="O5:P5"/>
    <mergeCell ref="A6:B6"/>
    <mergeCell ref="A8:A9"/>
    <mergeCell ref="B8:B9"/>
    <mergeCell ref="D8:O8"/>
    <mergeCell ref="O6:P6"/>
    <mergeCell ref="K7:N7"/>
    <mergeCell ref="O7:P7"/>
    <mergeCell ref="P8:P9"/>
  </mergeCells>
  <pageMargins left="0.25" right="0.25" top="0.75" bottom="0.75" header="0.3" footer="0.3"/>
  <pageSetup paperSize="9" scale="95" orientation="landscape" verticalDpi="0" r:id="rId1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/>
  </sheetPr>
  <dimension ref="A1:S26"/>
  <sheetViews>
    <sheetView topLeftCell="B2" workbookViewId="0">
      <selection activeCell="C26" sqref="C26:O26"/>
    </sheetView>
  </sheetViews>
  <sheetFormatPr defaultRowHeight="15"/>
  <cols>
    <col min="1" max="1" width="12.7109375" customWidth="1"/>
    <col min="2" max="3" width="7.5703125" customWidth="1"/>
    <col min="4" max="4" width="10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7.85546875" customWidth="1"/>
    <col min="13" max="13" width="8.42578125" customWidth="1"/>
    <col min="14" max="14" width="7.28515625" customWidth="1"/>
    <col min="15" max="15" width="7.5703125" customWidth="1"/>
    <col min="16" max="16" width="9.140625" customWidth="1"/>
    <col min="17" max="17" width="9.710937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50</v>
      </c>
      <c r="G3" s="67"/>
      <c r="H3" s="8" t="s">
        <v>51</v>
      </c>
      <c r="J3" s="78" t="s">
        <v>69</v>
      </c>
      <c r="K3" s="78"/>
      <c r="L3" s="78"/>
      <c r="M3" s="78"/>
      <c r="N3" s="78"/>
      <c r="O3" s="78"/>
    </row>
    <row r="4" spans="1:19" ht="15.75" thickBot="1">
      <c r="A4" s="66" t="s">
        <v>14</v>
      </c>
      <c r="B4" s="67"/>
      <c r="C4" s="21"/>
      <c r="D4" s="1">
        <v>164.1</v>
      </c>
      <c r="E4" s="8" t="s">
        <v>27</v>
      </c>
      <c r="J4" s="76" t="s">
        <v>70</v>
      </c>
      <c r="K4" s="76"/>
      <c r="L4" s="76"/>
      <c r="M4" s="76"/>
      <c r="N4" s="74">
        <v>373.43</v>
      </c>
      <c r="O4" s="74"/>
    </row>
    <row r="5" spans="1:19" ht="15.75" thickBot="1">
      <c r="A5" s="66" t="s">
        <v>13</v>
      </c>
      <c r="B5" s="67"/>
      <c r="C5" s="21"/>
      <c r="D5" s="1">
        <v>4</v>
      </c>
      <c r="J5" s="76" t="s">
        <v>79</v>
      </c>
      <c r="K5" s="76"/>
      <c r="L5" s="76"/>
      <c r="M5" s="76"/>
      <c r="N5" s="74"/>
      <c r="O5" s="74"/>
    </row>
    <row r="6" spans="1:19" ht="15.75" thickBot="1">
      <c r="A6" s="66" t="s">
        <v>15</v>
      </c>
      <c r="B6" s="67"/>
      <c r="C6" s="21"/>
      <c r="D6" s="1">
        <v>-36069.06</v>
      </c>
      <c r="J6" s="76" t="s">
        <v>72</v>
      </c>
      <c r="K6" s="76"/>
      <c r="L6" s="76"/>
      <c r="M6" s="76"/>
      <c r="N6" s="74"/>
      <c r="O6" s="74"/>
    </row>
    <row r="7" spans="1:19">
      <c r="J7" s="75" t="s">
        <v>73</v>
      </c>
      <c r="K7" s="76"/>
      <c r="L7" s="76"/>
      <c r="M7" s="76"/>
      <c r="N7" s="77">
        <f>SUM(N4:O6)</f>
        <v>373.43</v>
      </c>
      <c r="O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77</v>
      </c>
      <c r="L9" s="60" t="s">
        <v>92</v>
      </c>
      <c r="M9" s="48" t="s">
        <v>85</v>
      </c>
      <c r="N9" s="4" t="s">
        <v>28</v>
      </c>
      <c r="O9" s="11" t="s">
        <v>29</v>
      </c>
      <c r="P9" s="62"/>
      <c r="Q9" s="64"/>
      <c r="R9" s="2"/>
      <c r="S9" s="2"/>
    </row>
    <row r="10" spans="1:19">
      <c r="A10" s="9">
        <f>SUM(D10:O10)</f>
        <v>11.11</v>
      </c>
      <c r="B10" s="14"/>
      <c r="C10" s="32"/>
      <c r="D10" s="6">
        <v>2.95</v>
      </c>
      <c r="E10" s="6">
        <v>1</v>
      </c>
      <c r="F10" s="6">
        <v>0.31</v>
      </c>
      <c r="G10" s="6">
        <v>0.22</v>
      </c>
      <c r="H10" s="6">
        <v>0</v>
      </c>
      <c r="I10" s="6">
        <v>0.5</v>
      </c>
      <c r="J10" s="6">
        <v>0</v>
      </c>
      <c r="K10" s="6">
        <v>0.1</v>
      </c>
      <c r="L10" s="6">
        <v>0.45</v>
      </c>
      <c r="M10" s="52">
        <v>3.92</v>
      </c>
      <c r="N10" s="4">
        <v>1.66</v>
      </c>
      <c r="O10" s="4"/>
      <c r="P10" s="3"/>
      <c r="Q10" s="3"/>
    </row>
    <row r="11" spans="1:19">
      <c r="A11" s="3" t="s">
        <v>0</v>
      </c>
      <c r="B11" s="13">
        <v>0</v>
      </c>
      <c r="C11" s="27"/>
      <c r="D11" s="12">
        <f>D10*164.1</f>
        <v>484.09500000000003</v>
      </c>
      <c r="E11" s="12">
        <f t="shared" ref="E11:N11" si="0">E10*164.1</f>
        <v>164.1</v>
      </c>
      <c r="F11" s="12">
        <f t="shared" si="0"/>
        <v>50.870999999999995</v>
      </c>
      <c r="G11" s="12"/>
      <c r="H11" s="12"/>
      <c r="I11" s="12">
        <f t="shared" si="0"/>
        <v>82.05</v>
      </c>
      <c r="J11" s="12">
        <f t="shared" si="0"/>
        <v>0</v>
      </c>
      <c r="K11" s="12"/>
      <c r="L11" s="12">
        <f t="shared" si="0"/>
        <v>73.844999999999999</v>
      </c>
      <c r="M11" s="12"/>
      <c r="N11" s="12">
        <f t="shared" si="0"/>
        <v>272.40599999999995</v>
      </c>
      <c r="O11" s="3"/>
      <c r="P11" s="3">
        <f t="shared" ref="P11:P16" si="1">SUM(D11:O11)</f>
        <v>1127.367</v>
      </c>
      <c r="Q11" s="3">
        <f>D6+B11-P11</f>
        <v>-37196.426999999996</v>
      </c>
    </row>
    <row r="12" spans="1:19">
      <c r="A12" s="3" t="s">
        <v>1</v>
      </c>
      <c r="B12" s="5">
        <v>0</v>
      </c>
      <c r="C12" s="27"/>
      <c r="D12" s="12">
        <v>484.09500000000003</v>
      </c>
      <c r="E12" s="3">
        <v>164.1</v>
      </c>
      <c r="F12" s="12">
        <v>50.870999999999995</v>
      </c>
      <c r="G12" s="3"/>
      <c r="H12" s="3"/>
      <c r="I12" s="3">
        <v>82.05</v>
      </c>
      <c r="J12" s="3">
        <v>0</v>
      </c>
      <c r="K12" s="3"/>
      <c r="L12" s="12">
        <v>73.844999999999999</v>
      </c>
      <c r="M12" s="3">
        <v>35.04</v>
      </c>
      <c r="N12" s="3">
        <v>272.40599999999995</v>
      </c>
      <c r="O12" s="3"/>
      <c r="P12" s="3">
        <f t="shared" si="1"/>
        <v>1162.4069999999999</v>
      </c>
      <c r="Q12" s="3">
        <f>Q11+B12-P12</f>
        <v>-38358.833999999995</v>
      </c>
    </row>
    <row r="13" spans="1:19">
      <c r="A13" s="3" t="s">
        <v>2</v>
      </c>
      <c r="B13" s="5">
        <v>0</v>
      </c>
      <c r="C13" s="27"/>
      <c r="D13" s="12">
        <v>484.09500000000003</v>
      </c>
      <c r="E13" s="3">
        <v>164.1</v>
      </c>
      <c r="F13" s="12">
        <v>50.870999999999995</v>
      </c>
      <c r="G13" s="3"/>
      <c r="H13" s="3"/>
      <c r="I13" s="3">
        <v>82.05</v>
      </c>
      <c r="J13" s="3"/>
      <c r="K13" s="3"/>
      <c r="L13" s="12">
        <v>73.844999999999999</v>
      </c>
      <c r="M13" s="3"/>
      <c r="N13" s="3">
        <v>272.40599999999995</v>
      </c>
      <c r="O13" s="3"/>
      <c r="P13" s="3">
        <f t="shared" si="1"/>
        <v>1127.367</v>
      </c>
      <c r="Q13" s="3">
        <f>Q12+B13-P13</f>
        <v>-39486.200999999994</v>
      </c>
    </row>
    <row r="14" spans="1:19">
      <c r="A14" s="3" t="s">
        <v>3</v>
      </c>
      <c r="B14" s="5">
        <v>0</v>
      </c>
      <c r="C14" s="27"/>
      <c r="D14" s="12">
        <v>484.09500000000003</v>
      </c>
      <c r="E14" s="3">
        <v>164.1</v>
      </c>
      <c r="F14" s="12">
        <v>50.870999999999995</v>
      </c>
      <c r="G14" s="3"/>
      <c r="H14" s="3"/>
      <c r="I14" s="3">
        <v>82.05</v>
      </c>
      <c r="J14" s="3"/>
      <c r="K14" s="3"/>
      <c r="L14" s="12">
        <v>73.844999999999999</v>
      </c>
      <c r="M14" s="3"/>
      <c r="N14" s="3">
        <v>272.40599999999995</v>
      </c>
      <c r="O14" s="3"/>
      <c r="P14" s="3">
        <f t="shared" si="1"/>
        <v>1127.367</v>
      </c>
      <c r="Q14" s="3">
        <f>Q13+B14-P14</f>
        <v>-40613.567999999992</v>
      </c>
    </row>
    <row r="15" spans="1:19">
      <c r="A15" s="3" t="s">
        <v>4</v>
      </c>
      <c r="B15" s="5">
        <v>0</v>
      </c>
      <c r="C15" s="27"/>
      <c r="D15" s="12">
        <v>484.09500000000003</v>
      </c>
      <c r="E15" s="3">
        <v>164.1</v>
      </c>
      <c r="F15" s="12">
        <v>50.870999999999995</v>
      </c>
      <c r="G15" s="3"/>
      <c r="H15" s="3"/>
      <c r="I15" s="3">
        <v>82.05</v>
      </c>
      <c r="J15" s="3"/>
      <c r="K15" s="3"/>
      <c r="L15" s="12">
        <v>73.844999999999999</v>
      </c>
      <c r="M15" s="3"/>
      <c r="N15" s="3">
        <v>272.40599999999995</v>
      </c>
      <c r="O15" s="3"/>
      <c r="P15" s="3">
        <f t="shared" si="1"/>
        <v>1127.367</v>
      </c>
      <c r="Q15" s="3">
        <f>Q14+B15-P15</f>
        <v>-41740.93499999999</v>
      </c>
    </row>
    <row r="16" spans="1:19">
      <c r="A16" s="3" t="s">
        <v>5</v>
      </c>
      <c r="B16" s="5">
        <v>0</v>
      </c>
      <c r="C16" s="27"/>
      <c r="D16" s="12">
        <v>484.09500000000003</v>
      </c>
      <c r="E16" s="3">
        <v>164.1</v>
      </c>
      <c r="F16" s="12">
        <v>50.870999999999995</v>
      </c>
      <c r="G16" s="3"/>
      <c r="H16" s="3"/>
      <c r="I16" s="3">
        <v>82.05</v>
      </c>
      <c r="J16" s="3"/>
      <c r="K16" s="3"/>
      <c r="L16" s="12">
        <v>73.844999999999999</v>
      </c>
      <c r="M16" s="3"/>
      <c r="N16" s="3">
        <v>272.40599999999995</v>
      </c>
      <c r="O16" s="3"/>
      <c r="P16" s="3">
        <f t="shared" si="1"/>
        <v>1127.367</v>
      </c>
      <c r="Q16" s="3">
        <f>Q15+B16-P16</f>
        <v>-42868.301999999989</v>
      </c>
    </row>
    <row r="17" spans="1:17" s="33" customFormat="1">
      <c r="A17" s="6" t="s">
        <v>75</v>
      </c>
      <c r="B17" s="14">
        <f>SUM(B11:B16)</f>
        <v>0</v>
      </c>
      <c r="C17" s="14">
        <f t="shared" ref="C17:P17" si="2">SUM(C11:C16)</f>
        <v>0</v>
      </c>
      <c r="D17" s="14">
        <f t="shared" si="2"/>
        <v>2904.5700000000006</v>
      </c>
      <c r="E17" s="14">
        <f t="shared" si="2"/>
        <v>984.6</v>
      </c>
      <c r="F17" s="14">
        <f t="shared" si="2"/>
        <v>305.22599999999994</v>
      </c>
      <c r="G17" s="14">
        <f t="shared" si="2"/>
        <v>0</v>
      </c>
      <c r="H17" s="14">
        <f t="shared" si="2"/>
        <v>0</v>
      </c>
      <c r="I17" s="14">
        <f t="shared" si="2"/>
        <v>492.3</v>
      </c>
      <c r="J17" s="14">
        <f t="shared" si="2"/>
        <v>0</v>
      </c>
      <c r="K17" s="14">
        <f t="shared" si="2"/>
        <v>0</v>
      </c>
      <c r="L17" s="14">
        <f t="shared" si="2"/>
        <v>443.07000000000005</v>
      </c>
      <c r="M17" s="14">
        <f t="shared" si="2"/>
        <v>35.04</v>
      </c>
      <c r="N17" s="14">
        <f t="shared" si="2"/>
        <v>1634.4359999999997</v>
      </c>
      <c r="O17" s="14">
        <f t="shared" si="2"/>
        <v>0</v>
      </c>
      <c r="P17" s="14">
        <f t="shared" si="2"/>
        <v>6799.2420000000002</v>
      </c>
      <c r="Q17" s="6"/>
    </row>
    <row r="18" spans="1:17" s="29" customFormat="1">
      <c r="A18" s="28">
        <v>12.78</v>
      </c>
      <c r="B18" s="28"/>
      <c r="C18" s="32">
        <v>0.1</v>
      </c>
      <c r="D18" s="30">
        <v>2.65</v>
      </c>
      <c r="E18" s="28">
        <v>0.9</v>
      </c>
      <c r="F18" s="30"/>
      <c r="G18" s="28"/>
      <c r="H18" s="28"/>
      <c r="I18" s="28">
        <v>0.4</v>
      </c>
      <c r="J18" s="28"/>
      <c r="K18" s="28">
        <v>0.11</v>
      </c>
      <c r="L18" s="30">
        <v>0.95</v>
      </c>
      <c r="M18" s="40">
        <v>5.61</v>
      </c>
      <c r="N18" s="28">
        <v>1.81</v>
      </c>
      <c r="O18" s="28"/>
      <c r="P18" s="28"/>
      <c r="Q18" s="28"/>
    </row>
    <row r="19" spans="1:17">
      <c r="A19" s="3" t="s">
        <v>6</v>
      </c>
      <c r="B19" s="5">
        <v>0</v>
      </c>
      <c r="C19" s="27">
        <f t="shared" ref="C19:C24" si="3">B19*2.5/100</f>
        <v>0</v>
      </c>
      <c r="D19" s="12">
        <f>D18*164.1</f>
        <v>434.86499999999995</v>
      </c>
      <c r="E19" s="12">
        <f t="shared" ref="E19:N19" si="4">E18*164.1</f>
        <v>147.69</v>
      </c>
      <c r="F19" s="12">
        <f t="shared" si="4"/>
        <v>0</v>
      </c>
      <c r="G19" s="12">
        <f t="shared" si="4"/>
        <v>0</v>
      </c>
      <c r="H19" s="12">
        <f t="shared" si="4"/>
        <v>0</v>
      </c>
      <c r="I19" s="12">
        <f t="shared" si="4"/>
        <v>65.64</v>
      </c>
      <c r="J19" s="12"/>
      <c r="K19" s="12">
        <f t="shared" si="4"/>
        <v>18.050999999999998</v>
      </c>
      <c r="L19" s="12">
        <f t="shared" si="4"/>
        <v>155.89499999999998</v>
      </c>
      <c r="M19" s="12">
        <v>34.11</v>
      </c>
      <c r="N19" s="12">
        <f t="shared" si="4"/>
        <v>297.02100000000002</v>
      </c>
      <c r="O19" s="3"/>
      <c r="P19" s="12">
        <f>SUM(C19:O19)</f>
        <v>1153.2719999999999</v>
      </c>
      <c r="Q19" s="3">
        <f>Q16+B19-P19</f>
        <v>-44021.573999999986</v>
      </c>
    </row>
    <row r="20" spans="1:17">
      <c r="A20" s="3" t="s">
        <v>7</v>
      </c>
      <c r="B20" s="5">
        <v>0</v>
      </c>
      <c r="C20" s="27">
        <f t="shared" si="3"/>
        <v>0</v>
      </c>
      <c r="D20" s="12">
        <v>434.86499999999995</v>
      </c>
      <c r="E20" s="12">
        <v>147.69</v>
      </c>
      <c r="F20" s="12">
        <v>0</v>
      </c>
      <c r="G20" s="12">
        <v>0</v>
      </c>
      <c r="H20" s="12">
        <v>0</v>
      </c>
      <c r="I20" s="12">
        <v>65.64</v>
      </c>
      <c r="J20" s="12"/>
      <c r="K20" s="12">
        <v>18.05</v>
      </c>
      <c r="L20" s="12">
        <v>155.89499999999998</v>
      </c>
      <c r="M20" s="12">
        <v>33.36</v>
      </c>
      <c r="N20" s="12">
        <v>297.02100000000002</v>
      </c>
      <c r="O20" s="3"/>
      <c r="P20" s="12">
        <f t="shared" ref="P20:P24" si="5">SUM(C20:O20)</f>
        <v>1152.521</v>
      </c>
      <c r="Q20" s="3">
        <f>Q19+B20-P20</f>
        <v>-45174.094999999987</v>
      </c>
    </row>
    <row r="21" spans="1:17">
      <c r="A21" s="3" t="s">
        <v>8</v>
      </c>
      <c r="B21" s="5"/>
      <c r="C21" s="27">
        <f t="shared" si="3"/>
        <v>0</v>
      </c>
      <c r="D21" s="3"/>
      <c r="E21" s="3"/>
      <c r="F21" s="3"/>
      <c r="G21" s="3"/>
      <c r="H21" s="3"/>
      <c r="I21" s="3"/>
      <c r="J21" s="3"/>
      <c r="K21" s="3"/>
      <c r="L21" s="3"/>
      <c r="M21" s="19">
        <v>1045.0899999999999</v>
      </c>
      <c r="N21" s="12">
        <f>N20</f>
        <v>297.02100000000002</v>
      </c>
      <c r="O21" s="3"/>
      <c r="P21" s="12">
        <f t="shared" si="5"/>
        <v>1342.1109999999999</v>
      </c>
      <c r="Q21" s="3">
        <f>Q20+B21-P21</f>
        <v>-46516.205999999984</v>
      </c>
    </row>
    <row r="22" spans="1:17">
      <c r="A22" s="3" t="s">
        <v>9</v>
      </c>
      <c r="B22" s="5"/>
      <c r="C22" s="27">
        <f t="shared" si="3"/>
        <v>0</v>
      </c>
      <c r="D22" s="3"/>
      <c r="E22" s="3"/>
      <c r="F22" s="3"/>
      <c r="G22" s="3"/>
      <c r="H22" s="3"/>
      <c r="I22" s="3"/>
      <c r="J22" s="3"/>
      <c r="K22" s="3"/>
      <c r="L22" s="3"/>
      <c r="M22" s="3">
        <v>79.349999999999994</v>
      </c>
      <c r="N22" s="3">
        <f>D4*2.16</f>
        <v>354.45600000000002</v>
      </c>
      <c r="O22" s="3"/>
      <c r="P22" s="12">
        <f t="shared" si="5"/>
        <v>433.80600000000004</v>
      </c>
      <c r="Q22" s="3">
        <f>Q21+B22-P22</f>
        <v>-46950.011999999981</v>
      </c>
    </row>
    <row r="23" spans="1:17">
      <c r="A23" s="3" t="s">
        <v>10</v>
      </c>
      <c r="B23" s="5">
        <v>566.15</v>
      </c>
      <c r="C23" s="27">
        <f t="shared" si="3"/>
        <v>14.15375</v>
      </c>
      <c r="D23" s="3"/>
      <c r="E23" s="3"/>
      <c r="F23" s="3"/>
      <c r="G23" s="3"/>
      <c r="H23" s="3"/>
      <c r="I23" s="3"/>
      <c r="J23" s="3"/>
      <c r="K23" s="3"/>
      <c r="L23" s="3"/>
      <c r="M23" s="3">
        <v>82.09</v>
      </c>
      <c r="N23" s="3">
        <f>N22</f>
        <v>354.45600000000002</v>
      </c>
      <c r="O23" s="3"/>
      <c r="P23" s="12">
        <f t="shared" si="5"/>
        <v>450.69974999999999</v>
      </c>
      <c r="Q23" s="3">
        <f>Q22+B23-P23</f>
        <v>-46834.561749999979</v>
      </c>
    </row>
    <row r="24" spans="1:17">
      <c r="A24" s="3" t="s">
        <v>11</v>
      </c>
      <c r="B24" s="5"/>
      <c r="C24" s="27">
        <f t="shared" si="3"/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f>N23</f>
        <v>354.45600000000002</v>
      </c>
      <c r="O24" s="3"/>
      <c r="P24" s="12">
        <f t="shared" si="5"/>
        <v>354.45600000000002</v>
      </c>
      <c r="Q24" s="3">
        <f>Q23+B24-P24</f>
        <v>-47189.017749999977</v>
      </c>
    </row>
    <row r="25" spans="1:17" s="33" customFormat="1">
      <c r="A25" s="6" t="s">
        <v>76</v>
      </c>
      <c r="B25" s="10">
        <f>SUM(B19:B24)</f>
        <v>566.15</v>
      </c>
      <c r="C25" s="10">
        <f t="shared" ref="C25:P25" si="6">SUM(C19:C24)</f>
        <v>14.15375</v>
      </c>
      <c r="D25" s="10">
        <f t="shared" si="6"/>
        <v>869.7299999999999</v>
      </c>
      <c r="E25" s="10">
        <f t="shared" si="6"/>
        <v>295.38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131.28</v>
      </c>
      <c r="J25" s="10">
        <f t="shared" si="6"/>
        <v>0</v>
      </c>
      <c r="K25" s="10">
        <f t="shared" si="6"/>
        <v>36.100999999999999</v>
      </c>
      <c r="L25" s="10">
        <f t="shared" si="6"/>
        <v>311.78999999999996</v>
      </c>
      <c r="M25" s="10">
        <f t="shared" si="6"/>
        <v>1273.9999999999998</v>
      </c>
      <c r="N25" s="10">
        <f t="shared" si="6"/>
        <v>1954.4310000000005</v>
      </c>
      <c r="O25" s="10">
        <f t="shared" si="6"/>
        <v>0</v>
      </c>
      <c r="P25" s="10">
        <f t="shared" si="6"/>
        <v>4886.8657499999999</v>
      </c>
      <c r="Q25" s="6"/>
    </row>
    <row r="26" spans="1:17" s="36" customFormat="1">
      <c r="A26" s="34" t="s">
        <v>60</v>
      </c>
      <c r="B26" s="35">
        <f>B17+B25</f>
        <v>566.15</v>
      </c>
      <c r="C26" s="35">
        <f t="shared" ref="C26:P26" si="7">C17+C25</f>
        <v>14.15375</v>
      </c>
      <c r="D26" s="35">
        <f t="shared" si="7"/>
        <v>3774.3000000000006</v>
      </c>
      <c r="E26" s="35">
        <f t="shared" si="7"/>
        <v>1279.98</v>
      </c>
      <c r="F26" s="35">
        <f t="shared" si="7"/>
        <v>305.22599999999994</v>
      </c>
      <c r="G26" s="35">
        <f t="shared" si="7"/>
        <v>0</v>
      </c>
      <c r="H26" s="35">
        <f t="shared" si="7"/>
        <v>0</v>
      </c>
      <c r="I26" s="35">
        <f t="shared" si="7"/>
        <v>623.58000000000004</v>
      </c>
      <c r="J26" s="35">
        <f t="shared" si="7"/>
        <v>0</v>
      </c>
      <c r="K26" s="35">
        <f t="shared" si="7"/>
        <v>36.100999999999999</v>
      </c>
      <c r="L26" s="35">
        <f t="shared" si="7"/>
        <v>754.86</v>
      </c>
      <c r="M26" s="35">
        <f t="shared" si="7"/>
        <v>1309.0399999999997</v>
      </c>
      <c r="N26" s="35">
        <f t="shared" si="7"/>
        <v>3588.8670000000002</v>
      </c>
      <c r="O26" s="35">
        <f t="shared" si="7"/>
        <v>0</v>
      </c>
      <c r="P26" s="35">
        <f t="shared" si="7"/>
        <v>11686.107749999999</v>
      </c>
      <c r="Q26" s="34">
        <f>D6+B26-P26</f>
        <v>-47189.017749999999</v>
      </c>
    </row>
  </sheetData>
  <mergeCells count="21">
    <mergeCell ref="D8:O8"/>
    <mergeCell ref="J6:M6"/>
    <mergeCell ref="N6:O6"/>
    <mergeCell ref="J7:M7"/>
    <mergeCell ref="N7:O7"/>
    <mergeCell ref="P8:P9"/>
    <mergeCell ref="Q8:Q9"/>
    <mergeCell ref="A1:Q1"/>
    <mergeCell ref="A3:B3"/>
    <mergeCell ref="D3:E3"/>
    <mergeCell ref="F3:G3"/>
    <mergeCell ref="A4:B4"/>
    <mergeCell ref="A5:B5"/>
    <mergeCell ref="J4:M4"/>
    <mergeCell ref="N4:O4"/>
    <mergeCell ref="J5:M5"/>
    <mergeCell ref="N5:O5"/>
    <mergeCell ref="J3:O3"/>
    <mergeCell ref="A6:B6"/>
    <mergeCell ref="A8:A9"/>
    <mergeCell ref="B8:B9"/>
  </mergeCells>
  <pageMargins left="0.25" right="0.25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8"/>
  </sheetPr>
  <dimension ref="A1:S26"/>
  <sheetViews>
    <sheetView topLeftCell="A5" workbookViewId="0">
      <selection activeCell="C26" sqref="C26:O26"/>
    </sheetView>
  </sheetViews>
  <sheetFormatPr defaultRowHeight="15"/>
  <cols>
    <col min="1" max="1" width="13.28515625" customWidth="1"/>
    <col min="2" max="2" width="11.7109375" customWidth="1"/>
    <col min="3" max="4" width="8.7109375" customWidth="1"/>
    <col min="6" max="6" width="8" customWidth="1"/>
    <col min="7" max="8" width="3.85546875" customWidth="1"/>
    <col min="9" max="9" width="6.28515625" customWidth="1"/>
    <col min="10" max="10" width="7.5703125" customWidth="1"/>
    <col min="11" max="11" width="7.42578125" customWidth="1"/>
    <col min="12" max="12" width="7.85546875" customWidth="1"/>
    <col min="13" max="13" width="8.42578125" customWidth="1"/>
    <col min="14" max="14" width="7.28515625" customWidth="1"/>
    <col min="15" max="15" width="5.5703125" customWidth="1"/>
    <col min="16" max="16" width="9.42578125" customWidth="1"/>
    <col min="17" max="17" width="9.710937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50</v>
      </c>
      <c r="G3" s="67"/>
      <c r="H3" s="8" t="s">
        <v>52</v>
      </c>
      <c r="J3" s="78" t="s">
        <v>69</v>
      </c>
      <c r="K3" s="78"/>
      <c r="L3" s="78"/>
      <c r="M3" s="78"/>
      <c r="N3" s="78"/>
      <c r="O3" s="78"/>
    </row>
    <row r="4" spans="1:19" ht="15.75" thickBot="1">
      <c r="A4" s="66" t="s">
        <v>14</v>
      </c>
      <c r="B4" s="67"/>
      <c r="C4" s="21"/>
      <c r="D4" s="1">
        <v>234</v>
      </c>
      <c r="E4" s="8" t="s">
        <v>27</v>
      </c>
      <c r="J4" s="76" t="s">
        <v>70</v>
      </c>
      <c r="K4" s="76"/>
      <c r="L4" s="76"/>
      <c r="M4" s="76"/>
      <c r="N4" s="74">
        <v>9944.0400000000009</v>
      </c>
      <c r="O4" s="74"/>
    </row>
    <row r="5" spans="1:19" ht="15.75" thickBot="1">
      <c r="A5" s="66" t="s">
        <v>13</v>
      </c>
      <c r="B5" s="67"/>
      <c r="C5" s="21"/>
      <c r="D5" s="1">
        <v>4</v>
      </c>
      <c r="J5" s="76" t="s">
        <v>79</v>
      </c>
      <c r="K5" s="76"/>
      <c r="L5" s="76"/>
      <c r="M5" s="76"/>
      <c r="N5" s="74">
        <v>709.8</v>
      </c>
      <c r="O5" s="74"/>
    </row>
    <row r="6" spans="1:19" ht="15.75" thickBot="1">
      <c r="A6" s="66" t="s">
        <v>15</v>
      </c>
      <c r="B6" s="67"/>
      <c r="C6" s="21"/>
      <c r="D6" s="1">
        <v>16078.85</v>
      </c>
      <c r="J6" s="76" t="s">
        <v>72</v>
      </c>
      <c r="K6" s="76"/>
      <c r="L6" s="76"/>
      <c r="M6" s="76"/>
      <c r="N6" s="74"/>
      <c r="O6" s="74"/>
    </row>
    <row r="7" spans="1:19">
      <c r="J7" s="75" t="s">
        <v>73</v>
      </c>
      <c r="K7" s="76"/>
      <c r="L7" s="76"/>
      <c r="M7" s="76"/>
      <c r="N7" s="77">
        <f>SUM(N4:O6)</f>
        <v>10653.84</v>
      </c>
      <c r="O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60" t="s">
        <v>92</v>
      </c>
      <c r="M9" s="48" t="s">
        <v>85</v>
      </c>
      <c r="N9" s="4" t="s">
        <v>28</v>
      </c>
      <c r="O9" s="11" t="s">
        <v>29</v>
      </c>
      <c r="P9" s="62"/>
      <c r="Q9" s="64"/>
      <c r="R9" s="2"/>
      <c r="S9" s="2"/>
    </row>
    <row r="10" spans="1:19">
      <c r="A10" s="9">
        <f>SUM(D10:O10)</f>
        <v>11.11</v>
      </c>
      <c r="B10" s="10"/>
      <c r="C10" s="26"/>
      <c r="D10" s="6">
        <v>2.95</v>
      </c>
      <c r="E10" s="6">
        <v>1</v>
      </c>
      <c r="F10" s="6">
        <v>0.31</v>
      </c>
      <c r="G10" s="6">
        <v>0.22</v>
      </c>
      <c r="H10" s="6">
        <v>0</v>
      </c>
      <c r="I10" s="6">
        <v>0.5</v>
      </c>
      <c r="J10" s="6">
        <v>0</v>
      </c>
      <c r="K10" s="6">
        <v>0.1</v>
      </c>
      <c r="L10" s="6">
        <v>0.45</v>
      </c>
      <c r="M10" s="47">
        <v>3.92</v>
      </c>
      <c r="N10" s="4">
        <v>1.66</v>
      </c>
      <c r="O10" s="4"/>
      <c r="P10" s="3"/>
      <c r="Q10" s="3"/>
    </row>
    <row r="11" spans="1:19">
      <c r="A11" s="3" t="s">
        <v>0</v>
      </c>
      <c r="B11" s="5">
        <v>2210.89</v>
      </c>
      <c r="C11" s="27"/>
      <c r="D11" s="3">
        <f>D10*234</f>
        <v>690.30000000000007</v>
      </c>
      <c r="E11" s="3">
        <f t="shared" ref="E11:N11" si="0">E10*234</f>
        <v>234</v>
      </c>
      <c r="F11" s="3">
        <f t="shared" si="0"/>
        <v>72.540000000000006</v>
      </c>
      <c r="G11" s="3"/>
      <c r="H11" s="3"/>
      <c r="I11" s="3">
        <f t="shared" si="0"/>
        <v>117</v>
      </c>
      <c r="J11" s="3"/>
      <c r="K11" s="3"/>
      <c r="L11" s="3">
        <f t="shared" si="0"/>
        <v>105.3</v>
      </c>
      <c r="M11" s="3"/>
      <c r="N11" s="3">
        <f t="shared" si="0"/>
        <v>388.44</v>
      </c>
      <c r="O11" s="3"/>
      <c r="P11" s="3">
        <f t="shared" ref="P11:P16" si="1">SUM(D11:O11)</f>
        <v>1607.5800000000002</v>
      </c>
      <c r="Q11" s="3">
        <f>D6+B11-P11</f>
        <v>16682.16</v>
      </c>
    </row>
    <row r="12" spans="1:19">
      <c r="A12" s="3" t="s">
        <v>1</v>
      </c>
      <c r="B12" s="5">
        <v>2295.33</v>
      </c>
      <c r="C12" s="27"/>
      <c r="D12" s="3">
        <v>690.30000000000007</v>
      </c>
      <c r="E12" s="3">
        <v>234</v>
      </c>
      <c r="F12" s="3">
        <v>72.540000000000006</v>
      </c>
      <c r="G12" s="3"/>
      <c r="H12" s="3"/>
      <c r="I12" s="3">
        <v>117</v>
      </c>
      <c r="J12" s="3"/>
      <c r="K12" s="3"/>
      <c r="L12" s="3">
        <v>105.3</v>
      </c>
      <c r="M12" s="3">
        <v>49.97</v>
      </c>
      <c r="N12" s="3">
        <v>388.44</v>
      </c>
      <c r="O12" s="3"/>
      <c r="P12" s="3">
        <f t="shared" si="1"/>
        <v>1657.5500000000002</v>
      </c>
      <c r="Q12" s="3">
        <f>Q11+B12-P12</f>
        <v>17319.939999999999</v>
      </c>
    </row>
    <row r="13" spans="1:19">
      <c r="A13" s="3" t="s">
        <v>2</v>
      </c>
      <c r="B13" s="5">
        <v>2299.77</v>
      </c>
      <c r="C13" s="27"/>
      <c r="D13" s="3">
        <v>690.30000000000007</v>
      </c>
      <c r="E13" s="3">
        <v>234</v>
      </c>
      <c r="F13" s="3">
        <v>72.540000000000006</v>
      </c>
      <c r="G13" s="3"/>
      <c r="H13" s="3"/>
      <c r="I13" s="3">
        <v>117</v>
      </c>
      <c r="J13" s="3"/>
      <c r="K13" s="3"/>
      <c r="L13" s="3">
        <v>105.3</v>
      </c>
      <c r="M13" s="3"/>
      <c r="N13" s="3">
        <v>388.44</v>
      </c>
      <c r="O13" s="3"/>
      <c r="P13" s="3">
        <f t="shared" si="1"/>
        <v>1607.5800000000002</v>
      </c>
      <c r="Q13" s="3">
        <f>Q12+B13-P13</f>
        <v>18012.129999999997</v>
      </c>
    </row>
    <row r="14" spans="1:19">
      <c r="A14" s="3" t="s">
        <v>3</v>
      </c>
      <c r="B14" s="5">
        <v>3512.99</v>
      </c>
      <c r="C14" s="27"/>
      <c r="D14" s="3">
        <v>690.30000000000007</v>
      </c>
      <c r="E14" s="3">
        <v>234</v>
      </c>
      <c r="F14" s="3">
        <v>72.540000000000006</v>
      </c>
      <c r="G14" s="3"/>
      <c r="H14" s="3"/>
      <c r="I14" s="3">
        <v>117</v>
      </c>
      <c r="J14" s="3"/>
      <c r="K14" s="3"/>
      <c r="L14" s="3">
        <v>105.3</v>
      </c>
      <c r="M14" s="3"/>
      <c r="N14" s="3">
        <v>388.44</v>
      </c>
      <c r="O14" s="3"/>
      <c r="P14" s="3">
        <f t="shared" si="1"/>
        <v>1607.5800000000002</v>
      </c>
      <c r="Q14" s="3">
        <f>Q13+B14-P14</f>
        <v>19917.539999999994</v>
      </c>
    </row>
    <row r="15" spans="1:19">
      <c r="A15" s="3" t="s">
        <v>4</v>
      </c>
      <c r="B15" s="5">
        <v>2590.11</v>
      </c>
      <c r="C15" s="27"/>
      <c r="D15" s="3">
        <v>690.30000000000007</v>
      </c>
      <c r="E15" s="3">
        <v>234</v>
      </c>
      <c r="F15" s="3">
        <v>72.540000000000006</v>
      </c>
      <c r="G15" s="3"/>
      <c r="H15" s="3"/>
      <c r="I15" s="3">
        <v>117</v>
      </c>
      <c r="J15" s="3"/>
      <c r="K15" s="3"/>
      <c r="L15" s="3">
        <v>105.3</v>
      </c>
      <c r="M15" s="3"/>
      <c r="N15" s="3">
        <v>388.44</v>
      </c>
      <c r="O15" s="3"/>
      <c r="P15" s="3">
        <f t="shared" si="1"/>
        <v>1607.5800000000002</v>
      </c>
      <c r="Q15" s="3">
        <f>Q14+B15-P15</f>
        <v>20900.069999999992</v>
      </c>
    </row>
    <row r="16" spans="1:19">
      <c r="A16" s="3" t="s">
        <v>5</v>
      </c>
      <c r="B16" s="5">
        <v>2305.6999999999998</v>
      </c>
      <c r="C16" s="27"/>
      <c r="D16" s="3">
        <v>690.30000000000007</v>
      </c>
      <c r="E16" s="3">
        <v>234</v>
      </c>
      <c r="F16" s="3">
        <v>72.540000000000006</v>
      </c>
      <c r="G16" s="3"/>
      <c r="H16" s="3"/>
      <c r="I16" s="3">
        <v>117</v>
      </c>
      <c r="J16" s="3"/>
      <c r="K16" s="3"/>
      <c r="L16" s="3">
        <v>105.3</v>
      </c>
      <c r="M16" s="3"/>
      <c r="N16" s="3">
        <v>388.44</v>
      </c>
      <c r="O16" s="3"/>
      <c r="P16" s="3">
        <f t="shared" si="1"/>
        <v>1607.5800000000002</v>
      </c>
      <c r="Q16" s="3">
        <f>Q15+B16-P16</f>
        <v>21598.189999999991</v>
      </c>
    </row>
    <row r="17" spans="1:17" s="33" customFormat="1">
      <c r="A17" s="6" t="s">
        <v>75</v>
      </c>
      <c r="B17" s="10">
        <f>SUM(B11:B16)</f>
        <v>15214.79</v>
      </c>
      <c r="C17" s="10">
        <f t="shared" ref="C17:P17" si="2">SUM(C11:C16)</f>
        <v>0</v>
      </c>
      <c r="D17" s="10">
        <f t="shared" si="2"/>
        <v>4141.8</v>
      </c>
      <c r="E17" s="10">
        <f t="shared" si="2"/>
        <v>1404</v>
      </c>
      <c r="F17" s="10">
        <f t="shared" si="2"/>
        <v>435.24000000000007</v>
      </c>
      <c r="G17" s="10">
        <f t="shared" si="2"/>
        <v>0</v>
      </c>
      <c r="H17" s="10">
        <f t="shared" si="2"/>
        <v>0</v>
      </c>
      <c r="I17" s="10">
        <f t="shared" si="2"/>
        <v>702</v>
      </c>
      <c r="J17" s="10">
        <f t="shared" si="2"/>
        <v>0</v>
      </c>
      <c r="K17" s="10">
        <f t="shared" si="2"/>
        <v>0</v>
      </c>
      <c r="L17" s="10">
        <f t="shared" si="2"/>
        <v>631.79999999999995</v>
      </c>
      <c r="M17" s="10">
        <f t="shared" si="2"/>
        <v>49.97</v>
      </c>
      <c r="N17" s="10">
        <f t="shared" si="2"/>
        <v>2330.64</v>
      </c>
      <c r="O17" s="10">
        <f t="shared" si="2"/>
        <v>0</v>
      </c>
      <c r="P17" s="10">
        <f t="shared" si="2"/>
        <v>9695.4500000000007</v>
      </c>
      <c r="Q17" s="6"/>
    </row>
    <row r="18" spans="1:17" s="29" customFormat="1">
      <c r="A18" s="28">
        <v>12.78</v>
      </c>
      <c r="B18" s="28"/>
      <c r="C18" s="30">
        <v>0.1</v>
      </c>
      <c r="D18" s="28">
        <v>2.65</v>
      </c>
      <c r="E18" s="28">
        <v>0.9</v>
      </c>
      <c r="F18" s="28"/>
      <c r="G18" s="28"/>
      <c r="H18" s="28"/>
      <c r="I18" s="28">
        <v>0.4</v>
      </c>
      <c r="J18" s="28"/>
      <c r="K18" s="28">
        <v>0.11</v>
      </c>
      <c r="L18" s="28">
        <v>0.95</v>
      </c>
      <c r="M18" s="40">
        <v>5.61</v>
      </c>
      <c r="N18" s="28">
        <v>1.81</v>
      </c>
      <c r="O18" s="28"/>
      <c r="P18" s="28"/>
      <c r="Q18" s="3">
        <f>Q16+B18-P18</f>
        <v>21598.189999999991</v>
      </c>
    </row>
    <row r="19" spans="1:17">
      <c r="A19" s="3" t="s">
        <v>6</v>
      </c>
      <c r="B19" s="5">
        <v>1517.63</v>
      </c>
      <c r="C19" s="27">
        <f t="shared" ref="C19:C24" si="3">B19*2.5/100</f>
        <v>37.940750000000001</v>
      </c>
      <c r="D19" s="3">
        <f>D18*234</f>
        <v>620.1</v>
      </c>
      <c r="E19" s="3">
        <f t="shared" ref="E19:N19" si="4">E18*234</f>
        <v>210.6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93.600000000000009</v>
      </c>
      <c r="J19" s="3"/>
      <c r="K19" s="3">
        <f t="shared" si="4"/>
        <v>25.74</v>
      </c>
      <c r="L19" s="3">
        <f t="shared" si="4"/>
        <v>222.29999999999998</v>
      </c>
      <c r="M19" s="3">
        <v>48.64</v>
      </c>
      <c r="N19" s="3">
        <f t="shared" si="4"/>
        <v>423.54</v>
      </c>
      <c r="O19" s="3"/>
      <c r="P19" s="12">
        <f>SUM(C19:O19)</f>
        <v>1682.4607500000002</v>
      </c>
      <c r="Q19" s="3">
        <f>Q16+B19-P19</f>
        <v>21433.359249999994</v>
      </c>
    </row>
    <row r="20" spans="1:17">
      <c r="A20" s="3" t="s">
        <v>7</v>
      </c>
      <c r="B20" s="5">
        <v>4182.6499999999996</v>
      </c>
      <c r="C20" s="27">
        <f t="shared" si="3"/>
        <v>104.56625</v>
      </c>
      <c r="D20" s="3">
        <v>620.1</v>
      </c>
      <c r="E20" s="3">
        <v>210.6</v>
      </c>
      <c r="F20" s="3">
        <v>0</v>
      </c>
      <c r="G20" s="3">
        <v>0</v>
      </c>
      <c r="H20" s="3">
        <v>0</v>
      </c>
      <c r="I20" s="3">
        <v>93.600000000000009</v>
      </c>
      <c r="J20" s="3"/>
      <c r="K20" s="3">
        <v>25.74</v>
      </c>
      <c r="L20" s="3">
        <v>222.29999999999998</v>
      </c>
      <c r="M20" s="3"/>
      <c r="N20" s="3">
        <v>423.54</v>
      </c>
      <c r="O20" s="3"/>
      <c r="P20" s="12">
        <f t="shared" ref="P20:P24" si="5">SUM(C20:O20)</f>
        <v>1700.44625</v>
      </c>
      <c r="Q20" s="3">
        <f>Q19+B20-P20</f>
        <v>23915.562999999995</v>
      </c>
    </row>
    <row r="21" spans="1:17">
      <c r="A21" s="3" t="s">
        <v>8</v>
      </c>
      <c r="B21" s="5">
        <v>2127.17</v>
      </c>
      <c r="C21" s="27">
        <f t="shared" si="3"/>
        <v>53.179250000000003</v>
      </c>
      <c r="D21" s="3">
        <v>620.1</v>
      </c>
      <c r="E21" s="3">
        <v>210.6</v>
      </c>
      <c r="F21" s="3"/>
      <c r="G21" s="3"/>
      <c r="H21" s="3"/>
      <c r="I21" s="3">
        <v>93.600000000000009</v>
      </c>
      <c r="J21" s="3"/>
      <c r="K21" s="3">
        <v>25.74</v>
      </c>
      <c r="L21" s="3">
        <v>222.29999999999998</v>
      </c>
      <c r="M21" s="3">
        <v>99.32</v>
      </c>
      <c r="N21" s="3">
        <v>423.54</v>
      </c>
      <c r="O21" s="3"/>
      <c r="P21" s="12">
        <f t="shared" si="5"/>
        <v>1748.37925</v>
      </c>
      <c r="Q21" s="3">
        <f>Q20+B21-P21</f>
        <v>24294.353749999995</v>
      </c>
    </row>
    <row r="22" spans="1:17">
      <c r="A22" s="3" t="s">
        <v>9</v>
      </c>
      <c r="B22" s="5">
        <v>1745.75</v>
      </c>
      <c r="C22" s="27">
        <f t="shared" si="3"/>
        <v>43.643749999999997</v>
      </c>
      <c r="D22" s="3">
        <v>620.1</v>
      </c>
      <c r="E22" s="3">
        <v>210.6</v>
      </c>
      <c r="F22" s="3"/>
      <c r="G22" s="3"/>
      <c r="H22" s="3"/>
      <c r="I22" s="3">
        <v>93.600000000000009</v>
      </c>
      <c r="J22" s="3"/>
      <c r="K22" s="3">
        <v>25.74</v>
      </c>
      <c r="L22" s="3">
        <v>222.29999999999998</v>
      </c>
      <c r="M22" s="19">
        <v>6446.41</v>
      </c>
      <c r="N22" s="3">
        <f>D4*2.16</f>
        <v>505.44000000000005</v>
      </c>
      <c r="O22" s="3"/>
      <c r="P22" s="12">
        <f t="shared" si="5"/>
        <v>8167.8337499999998</v>
      </c>
      <c r="Q22" s="3">
        <f>Q21+B22-P22</f>
        <v>17872.269999999997</v>
      </c>
    </row>
    <row r="23" spans="1:17">
      <c r="A23" s="3" t="s">
        <v>10</v>
      </c>
      <c r="B23" s="5">
        <v>3863.86</v>
      </c>
      <c r="C23" s="27">
        <f t="shared" si="3"/>
        <v>96.596499999999992</v>
      </c>
      <c r="D23" s="3">
        <v>620.1</v>
      </c>
      <c r="E23" s="3">
        <v>210.6</v>
      </c>
      <c r="F23" s="3"/>
      <c r="G23" s="3"/>
      <c r="H23" s="3"/>
      <c r="I23" s="3">
        <v>93.600000000000009</v>
      </c>
      <c r="J23" s="3"/>
      <c r="K23" s="3">
        <v>25.74</v>
      </c>
      <c r="L23" s="3">
        <v>222.29999999999998</v>
      </c>
      <c r="M23" s="3">
        <v>117.05</v>
      </c>
      <c r="N23" s="3">
        <f>N22</f>
        <v>505.44000000000005</v>
      </c>
      <c r="O23" s="3"/>
      <c r="P23" s="12">
        <f t="shared" si="5"/>
        <v>1891.4265</v>
      </c>
      <c r="Q23" s="3">
        <f>Q22+B23-P23</f>
        <v>19844.703499999996</v>
      </c>
    </row>
    <row r="24" spans="1:17">
      <c r="A24" s="3" t="s">
        <v>11</v>
      </c>
      <c r="B24" s="5">
        <v>2116.1799999999998</v>
      </c>
      <c r="C24" s="27">
        <f t="shared" si="3"/>
        <v>52.904499999999999</v>
      </c>
      <c r="D24" s="3">
        <v>620.1</v>
      </c>
      <c r="E24" s="3">
        <v>210.6</v>
      </c>
      <c r="F24" s="3"/>
      <c r="G24" s="3"/>
      <c r="H24" s="3"/>
      <c r="I24" s="3">
        <v>93.600000000000009</v>
      </c>
      <c r="J24" s="3"/>
      <c r="K24" s="3">
        <v>25.74</v>
      </c>
      <c r="L24" s="3">
        <v>222.29999999999998</v>
      </c>
      <c r="M24" s="3"/>
      <c r="N24" s="3">
        <f>N23</f>
        <v>505.44000000000005</v>
      </c>
      <c r="O24" s="3"/>
      <c r="P24" s="12">
        <f t="shared" si="5"/>
        <v>1730.6845000000001</v>
      </c>
      <c r="Q24" s="3">
        <f>Q23+B24-P24</f>
        <v>20230.198999999997</v>
      </c>
    </row>
    <row r="25" spans="1:17" s="33" customFormat="1">
      <c r="A25" s="6" t="s">
        <v>75</v>
      </c>
      <c r="B25" s="10">
        <f>SUM(B19:B24)</f>
        <v>15553.240000000002</v>
      </c>
      <c r="C25" s="10">
        <f t="shared" ref="C25:P25" si="6">SUM(C19:C24)</f>
        <v>388.83099999999996</v>
      </c>
      <c r="D25" s="10">
        <f t="shared" si="6"/>
        <v>3720.6</v>
      </c>
      <c r="E25" s="10">
        <f t="shared" si="6"/>
        <v>1263.5999999999999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561.6</v>
      </c>
      <c r="J25" s="10">
        <f t="shared" si="6"/>
        <v>0</v>
      </c>
      <c r="K25" s="10">
        <f t="shared" si="6"/>
        <v>154.44</v>
      </c>
      <c r="L25" s="10">
        <f t="shared" si="6"/>
        <v>1333.8</v>
      </c>
      <c r="M25" s="10">
        <f t="shared" si="6"/>
        <v>6711.42</v>
      </c>
      <c r="N25" s="10">
        <f t="shared" si="6"/>
        <v>2786.94</v>
      </c>
      <c r="O25" s="10">
        <f t="shared" si="6"/>
        <v>0</v>
      </c>
      <c r="P25" s="10">
        <f t="shared" si="6"/>
        <v>16921.231</v>
      </c>
      <c r="Q25" s="6"/>
    </row>
    <row r="26" spans="1:17" s="36" customFormat="1">
      <c r="A26" s="34" t="s">
        <v>59</v>
      </c>
      <c r="B26" s="34">
        <f>B17+B25</f>
        <v>30768.030000000002</v>
      </c>
      <c r="C26" s="34">
        <f t="shared" ref="C26:P26" si="7">C17+C25</f>
        <v>388.83099999999996</v>
      </c>
      <c r="D26" s="34">
        <f t="shared" si="7"/>
        <v>7862.4</v>
      </c>
      <c r="E26" s="34">
        <f t="shared" si="7"/>
        <v>2667.6</v>
      </c>
      <c r="F26" s="34">
        <f t="shared" si="7"/>
        <v>435.24000000000007</v>
      </c>
      <c r="G26" s="34">
        <f t="shared" si="7"/>
        <v>0</v>
      </c>
      <c r="H26" s="34">
        <f t="shared" si="7"/>
        <v>0</v>
      </c>
      <c r="I26" s="34">
        <f t="shared" si="7"/>
        <v>1263.5999999999999</v>
      </c>
      <c r="J26" s="34">
        <f t="shared" si="7"/>
        <v>0</v>
      </c>
      <c r="K26" s="34">
        <f t="shared" si="7"/>
        <v>154.44</v>
      </c>
      <c r="L26" s="34">
        <f t="shared" si="7"/>
        <v>1965.6</v>
      </c>
      <c r="M26" s="34">
        <f t="shared" si="7"/>
        <v>6761.39</v>
      </c>
      <c r="N26" s="34">
        <f t="shared" si="7"/>
        <v>5117.58</v>
      </c>
      <c r="O26" s="34">
        <f t="shared" si="7"/>
        <v>0</v>
      </c>
      <c r="P26" s="34">
        <f t="shared" si="7"/>
        <v>26616.681</v>
      </c>
      <c r="Q26" s="34">
        <f>D6+B26-P26</f>
        <v>20230.199000000004</v>
      </c>
    </row>
  </sheetData>
  <mergeCells count="21">
    <mergeCell ref="D8:O8"/>
    <mergeCell ref="J6:M6"/>
    <mergeCell ref="N6:O6"/>
    <mergeCell ref="J7:M7"/>
    <mergeCell ref="N7:O7"/>
    <mergeCell ref="P8:P9"/>
    <mergeCell ref="Q8:Q9"/>
    <mergeCell ref="A1:Q1"/>
    <mergeCell ref="A3:B3"/>
    <mergeCell ref="D3:E3"/>
    <mergeCell ref="F3:G3"/>
    <mergeCell ref="A4:B4"/>
    <mergeCell ref="A5:B5"/>
    <mergeCell ref="J4:M4"/>
    <mergeCell ref="N4:O4"/>
    <mergeCell ref="J5:M5"/>
    <mergeCell ref="N5:O5"/>
    <mergeCell ref="J3:O3"/>
    <mergeCell ref="A6:B6"/>
    <mergeCell ref="A8:A9"/>
    <mergeCell ref="B8:B9"/>
  </mergeCells>
  <pageMargins left="0.25" right="0.25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/>
  </sheetPr>
  <dimension ref="A1:S26"/>
  <sheetViews>
    <sheetView workbookViewId="0">
      <selection activeCell="C26" sqref="C26:O26"/>
    </sheetView>
  </sheetViews>
  <sheetFormatPr defaultRowHeight="15"/>
  <cols>
    <col min="1" max="1" width="12.5703125" customWidth="1"/>
    <col min="2" max="3" width="9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7.85546875" customWidth="1"/>
    <col min="13" max="13" width="9.28515625" customWidth="1"/>
    <col min="14" max="14" width="6.42578125" customWidth="1"/>
    <col min="15" max="15" width="7.5703125" customWidth="1"/>
    <col min="16" max="17" width="9.28515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50</v>
      </c>
      <c r="G3" s="67"/>
      <c r="H3" s="8" t="s">
        <v>53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126</v>
      </c>
      <c r="E4" s="8" t="s">
        <v>27</v>
      </c>
      <c r="K4" s="76" t="s">
        <v>70</v>
      </c>
      <c r="L4" s="76"/>
      <c r="M4" s="76"/>
      <c r="N4" s="76"/>
      <c r="O4" s="74">
        <v>3456</v>
      </c>
      <c r="P4" s="74"/>
    </row>
    <row r="5" spans="1:19" ht="15.75" thickBot="1">
      <c r="A5" s="66" t="s">
        <v>13</v>
      </c>
      <c r="B5" s="67"/>
      <c r="C5" s="21"/>
      <c r="D5" s="1">
        <v>4</v>
      </c>
      <c r="K5" s="76" t="s">
        <v>79</v>
      </c>
      <c r="L5" s="76"/>
      <c r="M5" s="76"/>
      <c r="N5" s="76"/>
      <c r="O5" s="74"/>
      <c r="P5" s="74"/>
    </row>
    <row r="6" spans="1:19" ht="15.75" thickBot="1">
      <c r="A6" s="66" t="s">
        <v>15</v>
      </c>
      <c r="B6" s="67"/>
      <c r="C6" s="21"/>
      <c r="D6" s="1">
        <v>3334.48</v>
      </c>
      <c r="K6" s="76" t="s">
        <v>72</v>
      </c>
      <c r="L6" s="76"/>
      <c r="M6" s="76"/>
      <c r="N6" s="76"/>
      <c r="O6" s="74">
        <v>3456</v>
      </c>
      <c r="P6" s="74"/>
    </row>
    <row r="7" spans="1:19">
      <c r="K7" s="75" t="s">
        <v>73</v>
      </c>
      <c r="L7" s="76"/>
      <c r="M7" s="76"/>
      <c r="N7" s="76"/>
      <c r="O7" s="77">
        <f>O4-O6</f>
        <v>0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60" t="s">
        <v>92</v>
      </c>
      <c r="M9" s="48" t="s">
        <v>85</v>
      </c>
      <c r="N9" s="4" t="s">
        <v>28</v>
      </c>
      <c r="O9" s="11" t="s">
        <v>29</v>
      </c>
      <c r="P9" s="62"/>
      <c r="Q9" s="64"/>
      <c r="R9" s="2"/>
      <c r="S9" s="2"/>
    </row>
    <row r="10" spans="1:19">
      <c r="A10" s="9">
        <f>SUM(D10:O10)</f>
        <v>11.11</v>
      </c>
      <c r="B10" s="10"/>
      <c r="C10" s="26"/>
      <c r="D10" s="6">
        <v>2.95</v>
      </c>
      <c r="E10" s="6">
        <v>1</v>
      </c>
      <c r="F10" s="6">
        <v>0.31</v>
      </c>
      <c r="G10" s="6">
        <v>0.22</v>
      </c>
      <c r="H10" s="6">
        <v>0</v>
      </c>
      <c r="I10" s="6">
        <v>0.5</v>
      </c>
      <c r="J10" s="6">
        <v>0</v>
      </c>
      <c r="K10" s="6">
        <v>0.1</v>
      </c>
      <c r="L10" s="6">
        <v>0.45</v>
      </c>
      <c r="M10" s="47">
        <v>3.92</v>
      </c>
      <c r="N10" s="4">
        <v>1.66</v>
      </c>
      <c r="O10" s="4"/>
      <c r="P10" s="3"/>
      <c r="Q10" s="3"/>
    </row>
    <row r="11" spans="1:19">
      <c r="A11" s="3" t="s">
        <v>0</v>
      </c>
      <c r="B11" s="5">
        <v>826.59</v>
      </c>
      <c r="C11" s="27"/>
      <c r="D11" s="3">
        <f>D10*126</f>
        <v>371.70000000000005</v>
      </c>
      <c r="E11" s="3">
        <f t="shared" ref="E11:N11" si="0">E10*126</f>
        <v>126</v>
      </c>
      <c r="F11" s="3">
        <f t="shared" si="0"/>
        <v>39.06</v>
      </c>
      <c r="G11" s="3"/>
      <c r="H11" s="3">
        <f t="shared" si="0"/>
        <v>0</v>
      </c>
      <c r="I11" s="3">
        <f t="shared" si="0"/>
        <v>63</v>
      </c>
      <c r="J11" s="3">
        <f t="shared" si="0"/>
        <v>0</v>
      </c>
      <c r="K11" s="3"/>
      <c r="L11" s="3">
        <f t="shared" si="0"/>
        <v>56.7</v>
      </c>
      <c r="M11" s="3"/>
      <c r="N11" s="3">
        <f t="shared" si="0"/>
        <v>209.16</v>
      </c>
      <c r="O11" s="3"/>
      <c r="P11" s="3">
        <f t="shared" ref="P11:P16" si="1">SUM(D11:O11)</f>
        <v>865.62</v>
      </c>
      <c r="Q11" s="3">
        <f>D6+B11-P11</f>
        <v>3295.45</v>
      </c>
    </row>
    <row r="12" spans="1:19">
      <c r="A12" s="3" t="s">
        <v>1</v>
      </c>
      <c r="B12" s="5">
        <v>2964.91</v>
      </c>
      <c r="C12" s="27"/>
      <c r="D12" s="3">
        <v>371.70000000000005</v>
      </c>
      <c r="E12" s="3">
        <v>126</v>
      </c>
      <c r="F12" s="12">
        <v>39.06</v>
      </c>
      <c r="G12" s="3"/>
      <c r="H12" s="3">
        <v>0</v>
      </c>
      <c r="I12" s="3">
        <v>63</v>
      </c>
      <c r="J12" s="3">
        <v>0</v>
      </c>
      <c r="K12" s="3"/>
      <c r="L12" s="3">
        <v>56.7</v>
      </c>
      <c r="M12" s="3">
        <v>26.9</v>
      </c>
      <c r="N12" s="3">
        <v>209.16</v>
      </c>
      <c r="O12" s="3"/>
      <c r="P12" s="3">
        <f t="shared" si="1"/>
        <v>892.52</v>
      </c>
      <c r="Q12" s="3">
        <f>Q11+B12-P12</f>
        <v>5367.84</v>
      </c>
    </row>
    <row r="13" spans="1:19">
      <c r="A13" s="3" t="s">
        <v>2</v>
      </c>
      <c r="B13" s="5">
        <v>2390</v>
      </c>
      <c r="C13" s="27"/>
      <c r="D13" s="3">
        <v>371.70000000000005</v>
      </c>
      <c r="E13" s="3">
        <v>126</v>
      </c>
      <c r="F13" s="12">
        <v>39.06</v>
      </c>
      <c r="G13" s="3"/>
      <c r="H13" s="3"/>
      <c r="I13" s="3">
        <v>63</v>
      </c>
      <c r="J13" s="3"/>
      <c r="K13" s="3"/>
      <c r="L13" s="3">
        <v>56.7</v>
      </c>
      <c r="M13" s="3"/>
      <c r="N13" s="3">
        <v>209.16</v>
      </c>
      <c r="O13" s="3"/>
      <c r="P13" s="3">
        <f t="shared" si="1"/>
        <v>865.62</v>
      </c>
      <c r="Q13" s="3">
        <f>Q12+B13-P13</f>
        <v>6892.22</v>
      </c>
    </row>
    <row r="14" spans="1:19">
      <c r="A14" s="3" t="s">
        <v>3</v>
      </c>
      <c r="B14" s="5">
        <v>1615.03</v>
      </c>
      <c r="C14" s="27"/>
      <c r="D14" s="3">
        <v>371.70000000000005</v>
      </c>
      <c r="E14" s="3">
        <v>126</v>
      </c>
      <c r="F14" s="12">
        <v>39.06</v>
      </c>
      <c r="G14" s="3"/>
      <c r="H14" s="3"/>
      <c r="I14" s="3">
        <v>63</v>
      </c>
      <c r="J14" s="3"/>
      <c r="K14" s="3"/>
      <c r="L14" s="3">
        <v>56.7</v>
      </c>
      <c r="M14" s="3"/>
      <c r="N14" s="3">
        <v>209.16</v>
      </c>
      <c r="O14" s="3"/>
      <c r="P14" s="3">
        <f t="shared" si="1"/>
        <v>865.62</v>
      </c>
      <c r="Q14" s="3">
        <f>Q13+B14-P14</f>
        <v>7641.63</v>
      </c>
    </row>
    <row r="15" spans="1:19">
      <c r="A15" s="3" t="s">
        <v>4</v>
      </c>
      <c r="B15" s="5">
        <v>826.59</v>
      </c>
      <c r="C15" s="27"/>
      <c r="D15" s="3">
        <v>371.70000000000005</v>
      </c>
      <c r="E15" s="3">
        <v>126</v>
      </c>
      <c r="F15" s="12">
        <v>39.06</v>
      </c>
      <c r="G15" s="3"/>
      <c r="H15" s="3"/>
      <c r="I15" s="3">
        <v>63</v>
      </c>
      <c r="J15" s="3"/>
      <c r="K15" s="3"/>
      <c r="L15" s="3">
        <v>56.7</v>
      </c>
      <c r="M15" s="3"/>
      <c r="N15" s="3">
        <v>209.16</v>
      </c>
      <c r="O15" s="3"/>
      <c r="P15" s="3">
        <f t="shared" si="1"/>
        <v>865.62</v>
      </c>
      <c r="Q15" s="3">
        <f>Q14+B15-P15</f>
        <v>7602.5999999999995</v>
      </c>
    </row>
    <row r="16" spans="1:19">
      <c r="A16" s="3" t="s">
        <v>5</v>
      </c>
      <c r="B16" s="5">
        <v>319.97000000000003</v>
      </c>
      <c r="C16" s="27"/>
      <c r="D16" s="3">
        <v>371.70000000000005</v>
      </c>
      <c r="E16" s="3">
        <v>126</v>
      </c>
      <c r="F16" s="12">
        <v>39.06</v>
      </c>
      <c r="G16" s="3"/>
      <c r="H16" s="3"/>
      <c r="I16" s="3">
        <v>63</v>
      </c>
      <c r="J16" s="3"/>
      <c r="K16" s="3"/>
      <c r="L16" s="3">
        <v>56.7</v>
      </c>
      <c r="M16" s="3"/>
      <c r="N16" s="3">
        <v>209.16</v>
      </c>
      <c r="O16" s="3"/>
      <c r="P16" s="3">
        <f t="shared" si="1"/>
        <v>865.62</v>
      </c>
      <c r="Q16" s="3">
        <f>Q15+B16-P16</f>
        <v>7056.95</v>
      </c>
    </row>
    <row r="17" spans="1:17" s="33" customFormat="1">
      <c r="A17" s="6" t="s">
        <v>75</v>
      </c>
      <c r="B17" s="10">
        <f>SUM(B11:B16)</f>
        <v>8943.0899999999983</v>
      </c>
      <c r="C17" s="10">
        <f t="shared" ref="C17:P17" si="2">SUM(C11:C16)</f>
        <v>0</v>
      </c>
      <c r="D17" s="10">
        <f t="shared" si="2"/>
        <v>2230.2000000000003</v>
      </c>
      <c r="E17" s="10">
        <f t="shared" si="2"/>
        <v>756</v>
      </c>
      <c r="F17" s="10">
        <f t="shared" si="2"/>
        <v>234.36</v>
      </c>
      <c r="G17" s="10">
        <f t="shared" si="2"/>
        <v>0</v>
      </c>
      <c r="H17" s="10">
        <f t="shared" si="2"/>
        <v>0</v>
      </c>
      <c r="I17" s="10">
        <f t="shared" si="2"/>
        <v>378</v>
      </c>
      <c r="J17" s="10">
        <f t="shared" si="2"/>
        <v>0</v>
      </c>
      <c r="K17" s="10">
        <f t="shared" si="2"/>
        <v>0</v>
      </c>
      <c r="L17" s="10">
        <f t="shared" si="2"/>
        <v>340.2</v>
      </c>
      <c r="M17" s="10">
        <f t="shared" si="2"/>
        <v>26.9</v>
      </c>
      <c r="N17" s="10">
        <f t="shared" si="2"/>
        <v>1254.96</v>
      </c>
      <c r="O17" s="10">
        <f t="shared" si="2"/>
        <v>0</v>
      </c>
      <c r="P17" s="10">
        <f t="shared" si="2"/>
        <v>5220.62</v>
      </c>
      <c r="Q17" s="6"/>
    </row>
    <row r="18" spans="1:17" s="29" customFormat="1">
      <c r="A18" s="28">
        <v>12.78</v>
      </c>
      <c r="B18" s="28"/>
      <c r="C18" s="30">
        <v>0.1</v>
      </c>
      <c r="D18" s="28">
        <v>2.65</v>
      </c>
      <c r="E18" s="28">
        <v>0.9</v>
      </c>
      <c r="F18" s="30"/>
      <c r="G18" s="28"/>
      <c r="H18" s="28"/>
      <c r="I18" s="28">
        <v>0.4</v>
      </c>
      <c r="J18" s="28"/>
      <c r="K18" s="28">
        <v>0.11</v>
      </c>
      <c r="L18" s="28">
        <v>0.95</v>
      </c>
      <c r="M18" s="40">
        <v>5.61</v>
      </c>
      <c r="N18" s="28">
        <v>1.81</v>
      </c>
      <c r="O18" s="28"/>
      <c r="P18" s="28"/>
      <c r="Q18" s="28"/>
    </row>
    <row r="19" spans="1:17">
      <c r="A19" s="3" t="s">
        <v>6</v>
      </c>
      <c r="B19" s="5">
        <v>1333.21</v>
      </c>
      <c r="C19" s="27">
        <f t="shared" ref="C19:C24" si="3">B19*2.5/100</f>
        <v>33.330249999999999</v>
      </c>
      <c r="D19" s="3">
        <f>D18*126</f>
        <v>333.9</v>
      </c>
      <c r="E19" s="3">
        <f t="shared" ref="E19:N19" si="4">E18*126</f>
        <v>113.4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50.400000000000006</v>
      </c>
      <c r="J19" s="3">
        <f t="shared" si="4"/>
        <v>0</v>
      </c>
      <c r="K19" s="3">
        <f t="shared" si="4"/>
        <v>13.86</v>
      </c>
      <c r="L19" s="3">
        <f t="shared" si="4"/>
        <v>119.69999999999999</v>
      </c>
      <c r="M19" s="3">
        <v>26.19</v>
      </c>
      <c r="N19" s="3">
        <f t="shared" si="4"/>
        <v>228.06</v>
      </c>
      <c r="O19" s="3"/>
      <c r="P19" s="12">
        <f>SUM(C19:O19)</f>
        <v>918.84024999999997</v>
      </c>
      <c r="Q19" s="3">
        <f>Q16+B19-P19</f>
        <v>7471.3197499999997</v>
      </c>
    </row>
    <row r="20" spans="1:17">
      <c r="A20" s="3" t="s">
        <v>7</v>
      </c>
      <c r="B20" s="5">
        <v>950.83</v>
      </c>
      <c r="C20" s="27">
        <f t="shared" si="3"/>
        <v>23.770750000000003</v>
      </c>
      <c r="D20" s="3">
        <v>333.9</v>
      </c>
      <c r="E20" s="3">
        <v>113.4</v>
      </c>
      <c r="F20" s="3">
        <v>0</v>
      </c>
      <c r="G20" s="3">
        <v>0</v>
      </c>
      <c r="H20" s="3">
        <v>0</v>
      </c>
      <c r="I20" s="3">
        <v>50.400000000000006</v>
      </c>
      <c r="J20" s="3">
        <v>0</v>
      </c>
      <c r="K20" s="3">
        <v>13.85</v>
      </c>
      <c r="L20" s="3">
        <v>119.69999999999999</v>
      </c>
      <c r="M20" s="3"/>
      <c r="N20" s="3">
        <v>228.06</v>
      </c>
      <c r="O20" s="3"/>
      <c r="P20" s="12">
        <f t="shared" ref="P20:P24" si="5">SUM(C20:O20)</f>
        <v>883.08074999999985</v>
      </c>
      <c r="Q20" s="3">
        <f>Q19+B20-P20</f>
        <v>7539.0690000000004</v>
      </c>
    </row>
    <row r="21" spans="1:17">
      <c r="A21" s="3" t="s">
        <v>8</v>
      </c>
      <c r="B21" s="5">
        <v>950.83</v>
      </c>
      <c r="C21" s="27">
        <f t="shared" si="3"/>
        <v>23.770750000000003</v>
      </c>
      <c r="D21" s="3">
        <v>333.9</v>
      </c>
      <c r="E21" s="3">
        <v>113.4</v>
      </c>
      <c r="F21" s="3"/>
      <c r="G21" s="3"/>
      <c r="H21" s="3"/>
      <c r="I21" s="3">
        <v>50.400000000000006</v>
      </c>
      <c r="J21" s="3"/>
      <c r="K21" s="3">
        <v>13.85</v>
      </c>
      <c r="L21" s="3">
        <v>119.69999999999999</v>
      </c>
      <c r="M21" s="3">
        <v>77.36</v>
      </c>
      <c r="N21" s="3">
        <v>228.06</v>
      </c>
      <c r="O21" s="3"/>
      <c r="P21" s="12">
        <f t="shared" si="5"/>
        <v>960.44074999999998</v>
      </c>
      <c r="Q21" s="3">
        <f>Q20+B21-P21</f>
        <v>7529.4582500000015</v>
      </c>
    </row>
    <row r="22" spans="1:17">
      <c r="A22" s="3" t="s">
        <v>9</v>
      </c>
      <c r="B22" s="5">
        <v>236.03</v>
      </c>
      <c r="C22" s="27">
        <f t="shared" si="3"/>
        <v>5.9007500000000004</v>
      </c>
      <c r="D22" s="3">
        <v>333.9</v>
      </c>
      <c r="E22" s="3">
        <v>113.4</v>
      </c>
      <c r="F22" s="3"/>
      <c r="G22" s="3"/>
      <c r="H22" s="3"/>
      <c r="I22" s="3">
        <v>50.400000000000006</v>
      </c>
      <c r="J22" s="3"/>
      <c r="K22" s="3">
        <v>13.85</v>
      </c>
      <c r="L22" s="3">
        <v>119.69999999999999</v>
      </c>
      <c r="M22" s="19">
        <v>12458.17</v>
      </c>
      <c r="N22" s="3">
        <f>D4*2.16</f>
        <v>272.16000000000003</v>
      </c>
      <c r="O22" s="3"/>
      <c r="P22" s="12">
        <f t="shared" si="5"/>
        <v>13367.480750000001</v>
      </c>
      <c r="Q22" s="3">
        <f>Q21+B22-P22</f>
        <v>-5601.9924999999994</v>
      </c>
    </row>
    <row r="23" spans="1:17">
      <c r="A23" s="3" t="s">
        <v>10</v>
      </c>
      <c r="B23" s="5">
        <v>368.06</v>
      </c>
      <c r="C23" s="27">
        <f t="shared" si="3"/>
        <v>9.2014999999999993</v>
      </c>
      <c r="D23" s="3">
        <v>333.9</v>
      </c>
      <c r="E23" s="3">
        <v>113.4</v>
      </c>
      <c r="F23" s="3"/>
      <c r="G23" s="3"/>
      <c r="H23" s="3"/>
      <c r="I23" s="3">
        <v>50.400000000000006</v>
      </c>
      <c r="J23" s="3"/>
      <c r="K23" s="3">
        <v>13.85</v>
      </c>
      <c r="L23" s="3">
        <v>119.69999999999999</v>
      </c>
      <c r="M23" s="3">
        <v>3560.06</v>
      </c>
      <c r="N23" s="3">
        <f>N22</f>
        <v>272.16000000000003</v>
      </c>
      <c r="O23" s="3"/>
      <c r="P23" s="12">
        <f t="shared" si="5"/>
        <v>4472.6714999999995</v>
      </c>
      <c r="Q23" s="3">
        <f>Q22+B23-P23</f>
        <v>-9706.6039999999994</v>
      </c>
    </row>
    <row r="24" spans="1:17">
      <c r="A24" s="3" t="s">
        <v>11</v>
      </c>
      <c r="B24" s="5">
        <v>368.06</v>
      </c>
      <c r="C24" s="27">
        <f t="shared" si="3"/>
        <v>9.2014999999999993</v>
      </c>
      <c r="D24" s="3">
        <v>333.9</v>
      </c>
      <c r="E24" s="3">
        <v>113.4</v>
      </c>
      <c r="F24" s="3"/>
      <c r="G24" s="3"/>
      <c r="H24" s="3"/>
      <c r="I24" s="3">
        <v>50.400000000000006</v>
      </c>
      <c r="J24" s="3"/>
      <c r="K24" s="3">
        <v>13.85</v>
      </c>
      <c r="L24" s="3">
        <v>119.69999999999999</v>
      </c>
      <c r="M24" s="3"/>
      <c r="N24" s="3">
        <f>N23</f>
        <v>272.16000000000003</v>
      </c>
      <c r="O24" s="3"/>
      <c r="P24" s="12">
        <f t="shared" si="5"/>
        <v>912.61149999999998</v>
      </c>
      <c r="Q24" s="3">
        <f>Q23+B24-P24</f>
        <v>-10251.155500000001</v>
      </c>
    </row>
    <row r="25" spans="1:17" s="33" customFormat="1">
      <c r="A25" s="6" t="s">
        <v>75</v>
      </c>
      <c r="B25" s="10">
        <f>SUM(B19:B24)</f>
        <v>4207.0200000000004</v>
      </c>
      <c r="C25" s="10">
        <f t="shared" ref="C25:P25" si="6">SUM(C19:C24)</f>
        <v>105.1755</v>
      </c>
      <c r="D25" s="10">
        <f t="shared" si="6"/>
        <v>2003.4</v>
      </c>
      <c r="E25" s="10">
        <f t="shared" si="6"/>
        <v>680.4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302.40000000000003</v>
      </c>
      <c r="J25" s="10">
        <f t="shared" si="6"/>
        <v>0</v>
      </c>
      <c r="K25" s="10">
        <f t="shared" si="6"/>
        <v>83.11</v>
      </c>
      <c r="L25" s="10">
        <f t="shared" si="6"/>
        <v>718.2</v>
      </c>
      <c r="M25" s="10">
        <f>SUM(M19:M24)</f>
        <v>16121.779999999999</v>
      </c>
      <c r="N25" s="10">
        <f t="shared" si="6"/>
        <v>1500.6600000000003</v>
      </c>
      <c r="O25" s="10">
        <f t="shared" si="6"/>
        <v>0</v>
      </c>
      <c r="P25" s="10">
        <f t="shared" si="6"/>
        <v>21515.125499999998</v>
      </c>
      <c r="Q25" s="6"/>
    </row>
    <row r="26" spans="1:17" s="36" customFormat="1">
      <c r="A26" s="34" t="s">
        <v>60</v>
      </c>
      <c r="B26" s="34">
        <f>B17+B25</f>
        <v>13150.109999999999</v>
      </c>
      <c r="C26" s="35">
        <f t="shared" ref="C26:P26" si="7">C17+C25</f>
        <v>105.1755</v>
      </c>
      <c r="D26" s="34">
        <f t="shared" si="7"/>
        <v>4233.6000000000004</v>
      </c>
      <c r="E26" s="34">
        <f t="shared" si="7"/>
        <v>1436.4</v>
      </c>
      <c r="F26" s="34">
        <f t="shared" si="7"/>
        <v>234.36</v>
      </c>
      <c r="G26" s="34">
        <f t="shared" si="7"/>
        <v>0</v>
      </c>
      <c r="H26" s="34">
        <f t="shared" si="7"/>
        <v>0</v>
      </c>
      <c r="I26" s="34">
        <f t="shared" si="7"/>
        <v>680.40000000000009</v>
      </c>
      <c r="J26" s="34">
        <f t="shared" si="7"/>
        <v>0</v>
      </c>
      <c r="K26" s="34">
        <f t="shared" si="7"/>
        <v>83.11</v>
      </c>
      <c r="L26" s="34">
        <f>L17+L25</f>
        <v>1058.4000000000001</v>
      </c>
      <c r="M26" s="34">
        <f>M17+M25</f>
        <v>16148.679999999998</v>
      </c>
      <c r="N26" s="34">
        <f t="shared" si="7"/>
        <v>2755.6200000000003</v>
      </c>
      <c r="O26" s="34">
        <f t="shared" si="7"/>
        <v>0</v>
      </c>
      <c r="P26" s="34">
        <f t="shared" si="7"/>
        <v>26735.745499999997</v>
      </c>
      <c r="Q26" s="34">
        <f>D6+B26-P26</f>
        <v>-10251.155499999997</v>
      </c>
    </row>
  </sheetData>
  <mergeCells count="21">
    <mergeCell ref="K6:N6"/>
    <mergeCell ref="O6:P6"/>
    <mergeCell ref="K7:N7"/>
    <mergeCell ref="O7:P7"/>
    <mergeCell ref="P8:P9"/>
    <mergeCell ref="Q8:Q9"/>
    <mergeCell ref="A1:Q1"/>
    <mergeCell ref="A3:B3"/>
    <mergeCell ref="D3:E3"/>
    <mergeCell ref="F3:G3"/>
    <mergeCell ref="A4:B4"/>
    <mergeCell ref="A5:B5"/>
    <mergeCell ref="K4:N4"/>
    <mergeCell ref="O4:P4"/>
    <mergeCell ref="K5:N5"/>
    <mergeCell ref="O5:P5"/>
    <mergeCell ref="K3:P3"/>
    <mergeCell ref="A6:B6"/>
    <mergeCell ref="A8:A9"/>
    <mergeCell ref="B8:B9"/>
    <mergeCell ref="D8:O8"/>
  </mergeCells>
  <pageMargins left="0.25" right="0.25" top="0.75" bottom="0.75" header="0.3" footer="0.3"/>
  <pageSetup paperSize="9" scale="9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/>
  </sheetPr>
  <dimension ref="A1:T39"/>
  <sheetViews>
    <sheetView workbookViewId="0">
      <selection activeCell="N17" sqref="N17"/>
    </sheetView>
  </sheetViews>
  <sheetFormatPr defaultRowHeight="15"/>
  <cols>
    <col min="1" max="1" width="14.42578125" customWidth="1"/>
    <col min="2" max="2" width="17.140625" customWidth="1"/>
    <col min="3" max="3" width="7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8.28515625" customWidth="1"/>
    <col min="13" max="13" width="7.85546875" customWidth="1"/>
    <col min="14" max="14" width="10.7109375" customWidth="1"/>
    <col min="15" max="16" width="7.5703125" customWidth="1"/>
    <col min="17" max="17" width="8.85546875" customWidth="1"/>
    <col min="18" max="18" width="9.2851562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31</v>
      </c>
      <c r="G3" s="67"/>
      <c r="H3" s="8" t="s">
        <v>38</v>
      </c>
      <c r="K3" s="78" t="s">
        <v>69</v>
      </c>
      <c r="L3" s="78"/>
      <c r="M3" s="78"/>
      <c r="N3" s="78"/>
      <c r="O3" s="78"/>
      <c r="P3" s="78"/>
    </row>
    <row r="4" spans="1:20" ht="15.75" thickBot="1">
      <c r="A4" s="66" t="s">
        <v>14</v>
      </c>
      <c r="B4" s="67"/>
      <c r="C4" s="21"/>
      <c r="D4" s="1">
        <v>438.4</v>
      </c>
      <c r="E4" s="8" t="s">
        <v>27</v>
      </c>
      <c r="K4" s="76" t="s">
        <v>70</v>
      </c>
      <c r="L4" s="76"/>
      <c r="M4" s="76"/>
      <c r="N4" s="76"/>
      <c r="O4" s="74">
        <v>23527.45</v>
      </c>
      <c r="P4" s="74"/>
    </row>
    <row r="5" spans="1:20" ht="15.75" thickBot="1">
      <c r="A5" s="66" t="s">
        <v>13</v>
      </c>
      <c r="B5" s="67"/>
      <c r="C5" s="21"/>
      <c r="D5" s="1">
        <v>3</v>
      </c>
      <c r="K5" s="76" t="s">
        <v>79</v>
      </c>
      <c r="L5" s="76"/>
      <c r="M5" s="76"/>
      <c r="N5" s="76"/>
      <c r="O5" s="74">
        <v>20621.16</v>
      </c>
      <c r="P5" s="74"/>
    </row>
    <row r="6" spans="1:20" ht="15.75" thickBot="1">
      <c r="A6" s="66" t="s">
        <v>15</v>
      </c>
      <c r="B6" s="67"/>
      <c r="C6" s="21"/>
      <c r="D6" s="1">
        <v>22549.61</v>
      </c>
      <c r="K6" s="76" t="s">
        <v>72</v>
      </c>
      <c r="L6" s="76"/>
      <c r="M6" s="76"/>
      <c r="N6" s="76"/>
      <c r="O6" s="74"/>
      <c r="P6" s="74"/>
    </row>
    <row r="7" spans="1:20">
      <c r="K7" s="75" t="s">
        <v>73</v>
      </c>
      <c r="L7" s="75"/>
      <c r="M7" s="76"/>
      <c r="N7" s="76"/>
      <c r="O7" s="77">
        <f>O4+O5-O6</f>
        <v>44148.61</v>
      </c>
      <c r="P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>
        <v>2.5</v>
      </c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>
        <v>0.1</v>
      </c>
      <c r="L10" s="28"/>
      <c r="M10" s="28">
        <v>0.45</v>
      </c>
      <c r="N10" s="58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5440.54</v>
      </c>
      <c r="C11" s="17"/>
      <c r="D11" s="3">
        <f>D10*438.4</f>
        <v>1293.28</v>
      </c>
      <c r="E11" s="3">
        <f>E10*438.4</f>
        <v>438.4</v>
      </c>
      <c r="F11" s="12">
        <f>F10*438.4</f>
        <v>135.904</v>
      </c>
      <c r="G11" s="3"/>
      <c r="H11" s="3"/>
      <c r="I11" s="3">
        <f>I10*438.4</f>
        <v>219.2</v>
      </c>
      <c r="J11" s="3">
        <f>J10*438.4</f>
        <v>131.51999999999998</v>
      </c>
      <c r="K11" s="17"/>
      <c r="L11" s="18">
        <v>160</v>
      </c>
      <c r="M11" s="3">
        <f>M10*438.4</f>
        <v>197.28</v>
      </c>
      <c r="N11" s="3"/>
      <c r="O11" s="3">
        <f>O10*438.4</f>
        <v>727.74399999999991</v>
      </c>
      <c r="P11" s="3"/>
      <c r="Q11" s="3">
        <f t="shared" ref="Q11:Q16" si="0">SUM(D11:P11)</f>
        <v>3303.3279999999995</v>
      </c>
      <c r="R11" s="3">
        <f>D6+B11-Q11</f>
        <v>24686.822</v>
      </c>
    </row>
    <row r="12" spans="1:20">
      <c r="A12" s="3" t="s">
        <v>1</v>
      </c>
      <c r="B12" s="5">
        <v>5440.54</v>
      </c>
      <c r="C12" s="17"/>
      <c r="D12" s="3">
        <v>1293.28</v>
      </c>
      <c r="E12" s="3">
        <v>438.4</v>
      </c>
      <c r="F12" s="3">
        <v>135.9</v>
      </c>
      <c r="G12" s="3"/>
      <c r="H12" s="3"/>
      <c r="I12" s="3">
        <v>219.2</v>
      </c>
      <c r="J12" s="3">
        <v>131.52000000000001</v>
      </c>
      <c r="K12" s="3"/>
      <c r="L12" s="3"/>
      <c r="M12" s="3">
        <v>197.28</v>
      </c>
      <c r="N12" s="3">
        <v>220.24</v>
      </c>
      <c r="O12" s="3">
        <v>727.7</v>
      </c>
      <c r="P12" s="3"/>
      <c r="Q12" s="3">
        <f t="shared" si="0"/>
        <v>3363.5199999999995</v>
      </c>
      <c r="R12" s="3">
        <f>R11+B12-Q12</f>
        <v>26763.842000000001</v>
      </c>
    </row>
    <row r="13" spans="1:20">
      <c r="A13" s="3" t="s">
        <v>2</v>
      </c>
      <c r="B13" s="5">
        <v>4817.5600000000004</v>
      </c>
      <c r="C13" s="17"/>
      <c r="D13" s="3">
        <v>1293.28</v>
      </c>
      <c r="E13" s="3">
        <v>438.4</v>
      </c>
      <c r="F13" s="3">
        <v>135.9</v>
      </c>
      <c r="G13" s="3"/>
      <c r="H13" s="3"/>
      <c r="I13" s="3">
        <v>219.2</v>
      </c>
      <c r="J13" s="3">
        <v>131.52000000000001</v>
      </c>
      <c r="K13" s="3"/>
      <c r="L13" s="3"/>
      <c r="M13" s="3">
        <v>197.28</v>
      </c>
      <c r="N13" s="3">
        <v>226.37</v>
      </c>
      <c r="O13" s="3">
        <v>727.7</v>
      </c>
      <c r="P13" s="3"/>
      <c r="Q13" s="3">
        <f t="shared" si="0"/>
        <v>3369.6499999999996</v>
      </c>
      <c r="R13" s="3">
        <f>R12+B13-Q13</f>
        <v>28211.752</v>
      </c>
    </row>
    <row r="14" spans="1:20">
      <c r="A14" s="3" t="s">
        <v>3</v>
      </c>
      <c r="B14" s="5">
        <v>4817.5600000000004</v>
      </c>
      <c r="C14" s="17"/>
      <c r="D14" s="3">
        <v>1293.28</v>
      </c>
      <c r="E14" s="3">
        <v>438.4</v>
      </c>
      <c r="F14" s="3">
        <v>135.9</v>
      </c>
      <c r="G14" s="3"/>
      <c r="H14" s="3">
        <v>1020</v>
      </c>
      <c r="I14" s="3">
        <v>219.2</v>
      </c>
      <c r="J14" s="3">
        <v>131.52000000000001</v>
      </c>
      <c r="K14" s="3"/>
      <c r="L14" s="3"/>
      <c r="M14" s="3">
        <v>197.28</v>
      </c>
      <c r="N14" s="3">
        <v>1339.8</v>
      </c>
      <c r="O14" s="3">
        <v>727.7</v>
      </c>
      <c r="P14" s="3"/>
      <c r="Q14" s="3">
        <f t="shared" si="0"/>
        <v>5503.08</v>
      </c>
      <c r="R14" s="3">
        <f>R13+B14-Q14</f>
        <v>27526.231999999996</v>
      </c>
    </row>
    <row r="15" spans="1:20">
      <c r="A15" s="3" t="s">
        <v>4</v>
      </c>
      <c r="B15" s="5">
        <v>5780.85</v>
      </c>
      <c r="C15" s="17"/>
      <c r="D15" s="3">
        <v>1293.28</v>
      </c>
      <c r="E15" s="3">
        <v>438.4</v>
      </c>
      <c r="F15" s="3">
        <v>135.9</v>
      </c>
      <c r="G15" s="3"/>
      <c r="H15" s="3"/>
      <c r="I15" s="3">
        <v>219.2</v>
      </c>
      <c r="J15" s="3">
        <v>131.52000000000001</v>
      </c>
      <c r="K15" s="3"/>
      <c r="L15" s="3"/>
      <c r="M15" s="3">
        <v>197.28</v>
      </c>
      <c r="N15" s="3">
        <v>809.28</v>
      </c>
      <c r="O15" s="3">
        <v>727.7</v>
      </c>
      <c r="P15" s="3"/>
      <c r="Q15" s="3">
        <f t="shared" si="0"/>
        <v>3952.5599999999995</v>
      </c>
      <c r="R15" s="3">
        <f>R14+B15-Q15</f>
        <v>29354.521999999997</v>
      </c>
    </row>
    <row r="16" spans="1:20">
      <c r="A16" s="3" t="s">
        <v>5</v>
      </c>
      <c r="B16" s="5">
        <v>4817.5600000000004</v>
      </c>
      <c r="C16" s="17"/>
      <c r="D16" s="3">
        <v>1293.28</v>
      </c>
      <c r="E16" s="3">
        <v>438.4</v>
      </c>
      <c r="F16" s="3">
        <v>135.9</v>
      </c>
      <c r="G16" s="3"/>
      <c r="H16" s="3"/>
      <c r="I16" s="3">
        <v>219.2</v>
      </c>
      <c r="J16" s="3">
        <v>131.52000000000001</v>
      </c>
      <c r="K16" s="3"/>
      <c r="L16" s="3"/>
      <c r="M16" s="3">
        <v>197.28</v>
      </c>
      <c r="N16" s="18">
        <v>18931.96</v>
      </c>
      <c r="O16" s="3">
        <v>727.7</v>
      </c>
      <c r="P16" s="3"/>
      <c r="Q16" s="3">
        <f t="shared" si="0"/>
        <v>22075.24</v>
      </c>
      <c r="R16" s="3">
        <f>R15+B16-Q16</f>
        <v>12096.841999999993</v>
      </c>
    </row>
    <row r="17" spans="1:18" s="33" customFormat="1">
      <c r="A17" s="6" t="s">
        <v>75</v>
      </c>
      <c r="B17" s="10">
        <f>SUM(B11:B16)</f>
        <v>31114.610000000004</v>
      </c>
      <c r="C17" s="10">
        <f t="shared" ref="C17:Q17" si="1">SUM(C11:C16)</f>
        <v>0</v>
      </c>
      <c r="D17" s="10">
        <f t="shared" si="1"/>
        <v>7759.6799999999994</v>
      </c>
      <c r="E17" s="10">
        <f t="shared" si="1"/>
        <v>2630.4</v>
      </c>
      <c r="F17" s="10">
        <f t="shared" si="1"/>
        <v>815.40399999999988</v>
      </c>
      <c r="G17" s="10">
        <f t="shared" si="1"/>
        <v>0</v>
      </c>
      <c r="H17" s="10">
        <f t="shared" si="1"/>
        <v>1020</v>
      </c>
      <c r="I17" s="10">
        <f t="shared" si="1"/>
        <v>1315.2</v>
      </c>
      <c r="J17" s="10">
        <f t="shared" si="1"/>
        <v>789.11999999999989</v>
      </c>
      <c r="K17" s="10">
        <f t="shared" si="1"/>
        <v>0</v>
      </c>
      <c r="L17" s="10">
        <f t="shared" si="1"/>
        <v>160</v>
      </c>
      <c r="M17" s="10">
        <f t="shared" si="1"/>
        <v>1183.68</v>
      </c>
      <c r="N17" s="10">
        <f t="shared" si="1"/>
        <v>21527.649999999998</v>
      </c>
      <c r="O17" s="10">
        <f t="shared" si="1"/>
        <v>4366.2439999999997</v>
      </c>
      <c r="P17" s="10">
        <f t="shared" si="1"/>
        <v>0</v>
      </c>
      <c r="Q17" s="10">
        <f t="shared" si="1"/>
        <v>41567.377999999997</v>
      </c>
      <c r="R17" s="6"/>
    </row>
    <row r="18" spans="1:18" s="29" customFormat="1">
      <c r="A18" s="43">
        <v>14.27</v>
      </c>
      <c r="B18" s="28"/>
      <c r="C18" s="26">
        <v>0.17</v>
      </c>
      <c r="D18" s="28">
        <v>2.65</v>
      </c>
      <c r="E18" s="28">
        <v>0.9</v>
      </c>
      <c r="F18" s="28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28"/>
      <c r="R18" s="6">
        <f>R16+B18-Q18</f>
        <v>12096.841999999993</v>
      </c>
    </row>
    <row r="19" spans="1:18">
      <c r="A19" s="3" t="s">
        <v>6</v>
      </c>
      <c r="B19" s="5">
        <v>5320.31</v>
      </c>
      <c r="C19" s="17">
        <f t="shared" ref="C19:C24" si="2">B19*2.5/100</f>
        <v>133.00775000000002</v>
      </c>
      <c r="D19" s="3">
        <f>D18*438.4</f>
        <v>1161.76</v>
      </c>
      <c r="E19" s="3">
        <f t="shared" ref="E19:O19" si="3">E18*438.4</f>
        <v>394.56</v>
      </c>
      <c r="F19" s="3">
        <f t="shared" si="3"/>
        <v>219.2</v>
      </c>
      <c r="G19" s="3">
        <v>2180.9899999999998</v>
      </c>
      <c r="H19" s="3"/>
      <c r="I19" s="3">
        <f t="shared" si="3"/>
        <v>175.36</v>
      </c>
      <c r="J19" s="12">
        <f t="shared" si="3"/>
        <v>131.51999999999998</v>
      </c>
      <c r="K19" s="12">
        <f t="shared" si="3"/>
        <v>48.223999999999997</v>
      </c>
      <c r="L19" s="12"/>
      <c r="M19" s="3">
        <f t="shared" si="3"/>
        <v>416.47999999999996</v>
      </c>
      <c r="N19" s="19">
        <v>888.29</v>
      </c>
      <c r="O19" s="3">
        <f t="shared" si="3"/>
        <v>793.50400000000002</v>
      </c>
      <c r="P19" s="3"/>
      <c r="Q19" s="3">
        <f>SUM(C19:P19)</f>
        <v>6542.8957499999997</v>
      </c>
      <c r="R19" s="3">
        <f t="shared" ref="R19:R24" si="4">R18+B19-Q19</f>
        <v>10874.256249999995</v>
      </c>
    </row>
    <row r="20" spans="1:18">
      <c r="A20" s="3" t="s">
        <v>7</v>
      </c>
      <c r="B20" s="5">
        <v>7831.91</v>
      </c>
      <c r="C20" s="17">
        <f t="shared" si="2"/>
        <v>195.79775000000001</v>
      </c>
      <c r="D20" s="3">
        <v>1161.76</v>
      </c>
      <c r="E20" s="3">
        <v>394.56</v>
      </c>
      <c r="F20" s="3">
        <v>219.2</v>
      </c>
      <c r="G20" s="3"/>
      <c r="H20" s="3"/>
      <c r="I20" s="3">
        <v>175.36</v>
      </c>
      <c r="J20" s="3">
        <v>131.51999999999998</v>
      </c>
      <c r="K20" s="3">
        <v>48.22</v>
      </c>
      <c r="L20" s="3"/>
      <c r="M20" s="3">
        <v>416.47999999999996</v>
      </c>
      <c r="N20" s="19">
        <v>1437.72</v>
      </c>
      <c r="O20" s="3">
        <v>793.50400000000002</v>
      </c>
      <c r="P20" s="3"/>
      <c r="Q20" s="3">
        <f t="shared" ref="Q20:Q24" si="5">SUM(C20:P20)</f>
        <v>4974.1217499999993</v>
      </c>
      <c r="R20" s="3">
        <f t="shared" si="4"/>
        <v>13732.044499999996</v>
      </c>
    </row>
    <row r="21" spans="1:18">
      <c r="A21" s="3" t="s">
        <v>8</v>
      </c>
      <c r="B21" s="5">
        <v>5539.63</v>
      </c>
      <c r="C21" s="17">
        <f t="shared" si="2"/>
        <v>138.49075000000002</v>
      </c>
      <c r="D21" s="3">
        <v>1161.76</v>
      </c>
      <c r="E21" s="3">
        <v>394.56</v>
      </c>
      <c r="F21" s="3">
        <v>219.2</v>
      </c>
      <c r="G21" s="3"/>
      <c r="H21" s="3"/>
      <c r="I21" s="3">
        <v>175.36</v>
      </c>
      <c r="J21" s="3">
        <v>131.51999999999998</v>
      </c>
      <c r="K21" s="3">
        <v>48.22</v>
      </c>
      <c r="L21" s="3"/>
      <c r="M21" s="3">
        <v>416.47999999999996</v>
      </c>
      <c r="N21" s="3">
        <v>697.94</v>
      </c>
      <c r="O21" s="3">
        <v>793.50400000000002</v>
      </c>
      <c r="P21" s="3"/>
      <c r="Q21" s="3">
        <f t="shared" si="5"/>
        <v>4177.0347499999998</v>
      </c>
      <c r="R21" s="3">
        <f t="shared" si="4"/>
        <v>15094.639749999998</v>
      </c>
    </row>
    <row r="22" spans="1:18">
      <c r="A22" s="3" t="s">
        <v>9</v>
      </c>
      <c r="B22" s="5">
        <v>5521.07</v>
      </c>
      <c r="C22" s="17">
        <f t="shared" si="2"/>
        <v>138.02674999999999</v>
      </c>
      <c r="D22" s="3">
        <v>1161.76</v>
      </c>
      <c r="E22" s="3">
        <v>394.56</v>
      </c>
      <c r="F22" s="3">
        <v>219.2</v>
      </c>
      <c r="G22" s="3"/>
      <c r="H22" s="3"/>
      <c r="I22" s="3">
        <v>175.36</v>
      </c>
      <c r="J22" s="3">
        <v>131.51999999999998</v>
      </c>
      <c r="K22" s="3">
        <v>48.22</v>
      </c>
      <c r="L22" s="3"/>
      <c r="M22" s="3">
        <v>416.47999999999996</v>
      </c>
      <c r="N22" s="3">
        <v>1251.83</v>
      </c>
      <c r="O22" s="3">
        <f>D4*2.16</f>
        <v>946.94399999999996</v>
      </c>
      <c r="P22" s="3"/>
      <c r="Q22" s="3">
        <f t="shared" si="5"/>
        <v>4883.9007499999998</v>
      </c>
      <c r="R22" s="3">
        <f t="shared" si="4"/>
        <v>15731.808999999997</v>
      </c>
    </row>
    <row r="23" spans="1:18">
      <c r="A23" s="3" t="s">
        <v>10</v>
      </c>
      <c r="B23" s="5">
        <v>6274.15</v>
      </c>
      <c r="C23" s="17">
        <f t="shared" si="2"/>
        <v>156.85374999999999</v>
      </c>
      <c r="D23" s="3">
        <v>1161.76</v>
      </c>
      <c r="E23" s="3">
        <v>394.56</v>
      </c>
      <c r="F23" s="3">
        <v>219.2</v>
      </c>
      <c r="G23" s="3"/>
      <c r="H23" s="3"/>
      <c r="I23" s="3">
        <v>175.36</v>
      </c>
      <c r="J23" s="3">
        <v>131.51999999999998</v>
      </c>
      <c r="K23" s="3">
        <v>48.22</v>
      </c>
      <c r="L23" s="3"/>
      <c r="M23" s="3">
        <v>416.47999999999996</v>
      </c>
      <c r="N23" s="3">
        <v>280.5</v>
      </c>
      <c r="O23" s="3">
        <f>O22</f>
        <v>946.94399999999996</v>
      </c>
      <c r="P23" s="3"/>
      <c r="Q23" s="3">
        <f t="shared" si="5"/>
        <v>3931.3977499999996</v>
      </c>
      <c r="R23" s="3">
        <f t="shared" si="4"/>
        <v>18074.561249999995</v>
      </c>
    </row>
    <row r="24" spans="1:18">
      <c r="A24" s="3" t="s">
        <v>11</v>
      </c>
      <c r="B24" s="5">
        <v>6256.37</v>
      </c>
      <c r="C24" s="17">
        <f t="shared" si="2"/>
        <v>156.40924999999999</v>
      </c>
      <c r="D24" s="3">
        <v>1161.76</v>
      </c>
      <c r="E24" s="3">
        <v>394.56</v>
      </c>
      <c r="F24" s="3">
        <v>219.2</v>
      </c>
      <c r="G24" s="3"/>
      <c r="H24" s="3">
        <v>600</v>
      </c>
      <c r="I24" s="3">
        <v>175.36</v>
      </c>
      <c r="J24" s="3">
        <v>131.51999999999998</v>
      </c>
      <c r="K24" s="3">
        <v>48.22</v>
      </c>
      <c r="L24" s="3"/>
      <c r="M24" s="3">
        <v>416.47999999999996</v>
      </c>
      <c r="N24" s="3">
        <v>136.66</v>
      </c>
      <c r="O24" s="3">
        <f>O23</f>
        <v>946.94399999999996</v>
      </c>
      <c r="P24" s="3"/>
      <c r="Q24" s="3">
        <f t="shared" si="5"/>
        <v>4387.1132500000003</v>
      </c>
      <c r="R24" s="3">
        <f t="shared" si="4"/>
        <v>19943.817999999992</v>
      </c>
    </row>
    <row r="25" spans="1:18" s="33" customFormat="1">
      <c r="A25" s="6" t="s">
        <v>76</v>
      </c>
      <c r="B25" s="10">
        <f>SUM(B19:B24)</f>
        <v>36743.440000000002</v>
      </c>
      <c r="C25" s="10">
        <f t="shared" ref="C25:Q25" si="6">SUM(C19:C24)</f>
        <v>918.58600000000001</v>
      </c>
      <c r="D25" s="10">
        <f t="shared" si="6"/>
        <v>6970.56</v>
      </c>
      <c r="E25" s="10">
        <f t="shared" si="6"/>
        <v>2367.36</v>
      </c>
      <c r="F25" s="10">
        <f t="shared" si="6"/>
        <v>1315.2</v>
      </c>
      <c r="G25" s="10">
        <f t="shared" si="6"/>
        <v>2180.9899999999998</v>
      </c>
      <c r="H25" s="10">
        <f t="shared" si="6"/>
        <v>600</v>
      </c>
      <c r="I25" s="10">
        <f t="shared" si="6"/>
        <v>1052.1600000000001</v>
      </c>
      <c r="J25" s="10">
        <f t="shared" si="6"/>
        <v>789.11999999999989</v>
      </c>
      <c r="K25" s="10">
        <f t="shared" si="6"/>
        <v>289.32399999999996</v>
      </c>
      <c r="L25" s="10">
        <f t="shared" si="6"/>
        <v>0</v>
      </c>
      <c r="M25" s="10">
        <f t="shared" si="6"/>
        <v>2498.8799999999997</v>
      </c>
      <c r="N25" s="10">
        <f t="shared" si="6"/>
        <v>4692.9400000000005</v>
      </c>
      <c r="O25" s="10">
        <f t="shared" si="6"/>
        <v>5221.3439999999991</v>
      </c>
      <c r="P25" s="10">
        <f t="shared" si="6"/>
        <v>0</v>
      </c>
      <c r="Q25" s="10">
        <f t="shared" si="6"/>
        <v>28896.464</v>
      </c>
      <c r="R25" s="6"/>
    </row>
    <row r="26" spans="1:18" s="36" customFormat="1">
      <c r="A26" s="34" t="s">
        <v>60</v>
      </c>
      <c r="B26" s="34">
        <f>B17+B25</f>
        <v>67858.05</v>
      </c>
      <c r="C26" s="34">
        <f t="shared" ref="C26:Q26" si="7">C17+C25</f>
        <v>918.58600000000001</v>
      </c>
      <c r="D26" s="34">
        <f t="shared" si="7"/>
        <v>14730.24</v>
      </c>
      <c r="E26" s="34">
        <f t="shared" si="7"/>
        <v>4997.76</v>
      </c>
      <c r="F26" s="34">
        <f t="shared" si="7"/>
        <v>2130.6039999999998</v>
      </c>
      <c r="G26" s="34">
        <f t="shared" si="7"/>
        <v>2180.9899999999998</v>
      </c>
      <c r="H26" s="34">
        <f t="shared" si="7"/>
        <v>1620</v>
      </c>
      <c r="I26" s="34">
        <f t="shared" si="7"/>
        <v>2367.36</v>
      </c>
      <c r="J26" s="34">
        <f t="shared" si="7"/>
        <v>1578.2399999999998</v>
      </c>
      <c r="K26" s="34">
        <f t="shared" si="7"/>
        <v>289.32399999999996</v>
      </c>
      <c r="L26" s="34">
        <f t="shared" si="7"/>
        <v>160</v>
      </c>
      <c r="M26" s="34">
        <f t="shared" si="7"/>
        <v>3682.5599999999995</v>
      </c>
      <c r="N26" s="34">
        <f t="shared" si="7"/>
        <v>26220.589999999997</v>
      </c>
      <c r="O26" s="34">
        <f t="shared" si="7"/>
        <v>9587.5879999999997</v>
      </c>
      <c r="P26" s="34">
        <f t="shared" si="7"/>
        <v>0</v>
      </c>
      <c r="Q26" s="34">
        <f t="shared" si="7"/>
        <v>70463.842000000004</v>
      </c>
      <c r="R26" s="34">
        <f>D6+B26-Q26</f>
        <v>19943.817999999999</v>
      </c>
    </row>
    <row r="29" spans="1:18">
      <c r="A29" s="3" t="s">
        <v>68</v>
      </c>
      <c r="B29" s="61">
        <v>18428.7</v>
      </c>
      <c r="C29" s="50"/>
      <c r="D29" s="50"/>
    </row>
    <row r="30" spans="1:18">
      <c r="A30" s="17" t="s">
        <v>87</v>
      </c>
      <c r="B30" s="18">
        <v>160</v>
      </c>
    </row>
    <row r="39" spans="13:13">
      <c r="M39" t="s">
        <v>93</v>
      </c>
    </row>
  </sheetData>
  <mergeCells count="21">
    <mergeCell ref="Q8:Q9"/>
    <mergeCell ref="R8:R9"/>
    <mergeCell ref="A1:R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6:B6"/>
    <mergeCell ref="A8:A9"/>
    <mergeCell ref="B8:B9"/>
    <mergeCell ref="D8:P8"/>
    <mergeCell ref="K7:N7"/>
    <mergeCell ref="O7:P7"/>
  </mergeCells>
  <pageMargins left="0.25" right="0.25" top="0.75" bottom="0.75" header="0.3" footer="0.3"/>
  <pageSetup paperSize="9" scale="7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6"/>
  </sheetPr>
  <dimension ref="A1:S26"/>
  <sheetViews>
    <sheetView workbookViewId="0">
      <selection activeCell="J23" sqref="J23"/>
    </sheetView>
  </sheetViews>
  <sheetFormatPr defaultRowHeight="15"/>
  <cols>
    <col min="1" max="1" width="12.42578125" customWidth="1"/>
    <col min="2" max="2" width="10" customWidth="1"/>
    <col min="3" max="3" width="8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7.85546875" customWidth="1"/>
    <col min="13" max="13" width="8.42578125" customWidth="1"/>
    <col min="14" max="15" width="7.5703125" customWidth="1"/>
    <col min="16" max="16" width="9.42578125" customWidth="1"/>
    <col min="17" max="17" width="8.8554687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>
      <c r="P2" s="82" t="s">
        <v>94</v>
      </c>
      <c r="Q2" s="82"/>
    </row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50</v>
      </c>
      <c r="G3" s="67"/>
      <c r="H3" s="8" t="s">
        <v>54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151.30000000000001</v>
      </c>
      <c r="E4" s="8" t="s">
        <v>27</v>
      </c>
      <c r="K4" s="76" t="s">
        <v>70</v>
      </c>
      <c r="L4" s="76"/>
      <c r="M4" s="76"/>
      <c r="N4" s="76"/>
      <c r="O4" s="74">
        <v>7632</v>
      </c>
      <c r="P4" s="74"/>
    </row>
    <row r="5" spans="1:19" ht="15.75" thickBot="1">
      <c r="A5" s="66" t="s">
        <v>13</v>
      </c>
      <c r="B5" s="67"/>
      <c r="C5" s="21"/>
      <c r="D5" s="1">
        <v>4</v>
      </c>
      <c r="K5" s="76" t="s">
        <v>79</v>
      </c>
      <c r="L5" s="76"/>
      <c r="M5" s="76"/>
      <c r="N5" s="76"/>
      <c r="O5" s="74"/>
      <c r="P5" s="74"/>
    </row>
    <row r="6" spans="1:19" ht="15.75" thickBot="1">
      <c r="A6" s="66" t="s">
        <v>15</v>
      </c>
      <c r="B6" s="67"/>
      <c r="C6" s="21"/>
      <c r="D6" s="1">
        <v>14729.86</v>
      </c>
      <c r="K6" s="76" t="s">
        <v>72</v>
      </c>
      <c r="L6" s="76"/>
      <c r="M6" s="76"/>
      <c r="N6" s="76"/>
      <c r="O6" s="74"/>
      <c r="P6" s="74"/>
    </row>
    <row r="7" spans="1:19">
      <c r="K7" s="75" t="s">
        <v>73</v>
      </c>
      <c r="L7" s="76"/>
      <c r="M7" s="76"/>
      <c r="N7" s="76"/>
      <c r="O7" s="77">
        <f>SUM(O4:P6)</f>
        <v>7632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60" t="s">
        <v>92</v>
      </c>
      <c r="M9" s="48" t="s">
        <v>85</v>
      </c>
      <c r="N9" s="4" t="s">
        <v>28</v>
      </c>
      <c r="O9" s="11" t="s">
        <v>29</v>
      </c>
      <c r="P9" s="62"/>
      <c r="Q9" s="64"/>
      <c r="R9" s="2"/>
      <c r="S9" s="2"/>
    </row>
    <row r="10" spans="1:19">
      <c r="A10" s="9">
        <f>SUM(D10:O10)</f>
        <v>11.11</v>
      </c>
      <c r="B10" s="10"/>
      <c r="C10" s="26"/>
      <c r="D10" s="6">
        <v>2.95</v>
      </c>
      <c r="E10" s="6">
        <v>1</v>
      </c>
      <c r="F10" s="6">
        <v>0.31</v>
      </c>
      <c r="G10" s="6">
        <v>0.22</v>
      </c>
      <c r="H10" s="6">
        <v>0</v>
      </c>
      <c r="I10" s="6">
        <v>0.5</v>
      </c>
      <c r="J10" s="6">
        <v>0</v>
      </c>
      <c r="K10" s="6">
        <v>0.1</v>
      </c>
      <c r="L10" s="6">
        <v>0.45</v>
      </c>
      <c r="M10" s="52">
        <v>3.92</v>
      </c>
      <c r="N10" s="4">
        <v>1.66</v>
      </c>
      <c r="O10" s="4"/>
      <c r="P10" s="3"/>
      <c r="Q10" s="3"/>
    </row>
    <row r="11" spans="1:19">
      <c r="A11" s="3" t="s">
        <v>0</v>
      </c>
      <c r="B11" s="5">
        <v>1308.76</v>
      </c>
      <c r="C11" s="27"/>
      <c r="D11" s="12">
        <f>D10*151.3</f>
        <v>446.33500000000004</v>
      </c>
      <c r="E11" s="12">
        <f t="shared" ref="E11:N11" si="0">E10*151.3</f>
        <v>151.30000000000001</v>
      </c>
      <c r="F11" s="12">
        <f t="shared" si="0"/>
        <v>46.903000000000006</v>
      </c>
      <c r="G11" s="12"/>
      <c r="H11" s="12"/>
      <c r="I11" s="12">
        <f t="shared" si="0"/>
        <v>75.650000000000006</v>
      </c>
      <c r="J11" s="12"/>
      <c r="K11" s="12"/>
      <c r="L11" s="12">
        <f t="shared" si="0"/>
        <v>68.085000000000008</v>
      </c>
      <c r="M11" s="12"/>
      <c r="N11" s="12">
        <f t="shared" si="0"/>
        <v>251.15800000000002</v>
      </c>
      <c r="O11" s="3"/>
      <c r="P11" s="3">
        <f t="shared" ref="P11:P16" si="1">SUM(D11:O11)</f>
        <v>1039.431</v>
      </c>
      <c r="Q11" s="3">
        <f>D6+B11-P11</f>
        <v>14999.189</v>
      </c>
    </row>
    <row r="12" spans="1:19">
      <c r="A12" s="3" t="s">
        <v>1</v>
      </c>
      <c r="B12" s="5">
        <v>1308.76</v>
      </c>
      <c r="C12" s="27"/>
      <c r="D12" s="12">
        <v>446.33500000000004</v>
      </c>
      <c r="E12" s="3">
        <v>151.30000000000001</v>
      </c>
      <c r="F12" s="12">
        <v>46.903000000000006</v>
      </c>
      <c r="G12" s="3"/>
      <c r="H12" s="3"/>
      <c r="I12" s="3">
        <v>75.650000000000006</v>
      </c>
      <c r="J12" s="3"/>
      <c r="K12" s="12"/>
      <c r="L12" s="12">
        <v>68.085000000000008</v>
      </c>
      <c r="M12" s="3">
        <v>32.31</v>
      </c>
      <c r="N12" s="3">
        <v>251.15800000000002</v>
      </c>
      <c r="O12" s="3"/>
      <c r="P12" s="3">
        <f t="shared" si="1"/>
        <v>1071.741</v>
      </c>
      <c r="Q12" s="3">
        <f>Q11+B12-P12</f>
        <v>15236.208000000001</v>
      </c>
    </row>
    <row r="13" spans="1:19">
      <c r="A13" s="3" t="s">
        <v>2</v>
      </c>
      <c r="B13" s="5">
        <v>0</v>
      </c>
      <c r="C13" s="27"/>
      <c r="D13" s="12">
        <v>446.33500000000004</v>
      </c>
      <c r="E13" s="3">
        <v>151.30000000000001</v>
      </c>
      <c r="F13" s="12">
        <v>46.903000000000006</v>
      </c>
      <c r="G13" s="3"/>
      <c r="H13" s="3"/>
      <c r="I13" s="3">
        <v>75.650000000000006</v>
      </c>
      <c r="J13" s="3"/>
      <c r="K13" s="12"/>
      <c r="L13" s="12">
        <v>68.085000000000008</v>
      </c>
      <c r="M13" s="3"/>
      <c r="N13" s="3">
        <v>251.15800000000002</v>
      </c>
      <c r="O13" s="3"/>
      <c r="P13" s="3">
        <f t="shared" si="1"/>
        <v>1039.431</v>
      </c>
      <c r="Q13" s="3">
        <f>Q12+B13-P13</f>
        <v>14196.777</v>
      </c>
    </row>
    <row r="14" spans="1:19">
      <c r="A14" s="3" t="s">
        <v>3</v>
      </c>
      <c r="B14" s="5">
        <v>2617.52</v>
      </c>
      <c r="C14" s="27"/>
      <c r="D14" s="12">
        <v>446.33500000000004</v>
      </c>
      <c r="E14" s="3">
        <v>151.30000000000001</v>
      </c>
      <c r="F14" s="12">
        <v>46.903000000000006</v>
      </c>
      <c r="G14" s="3"/>
      <c r="H14" s="3"/>
      <c r="I14" s="3">
        <v>75.650000000000006</v>
      </c>
      <c r="J14" s="3"/>
      <c r="K14" s="12"/>
      <c r="L14" s="12">
        <v>68.085000000000008</v>
      </c>
      <c r="M14" s="3"/>
      <c r="N14" s="3">
        <v>251.15800000000002</v>
      </c>
      <c r="O14" s="3"/>
      <c r="P14" s="3">
        <f t="shared" si="1"/>
        <v>1039.431</v>
      </c>
      <c r="Q14" s="3">
        <f>Q13+B14-P14</f>
        <v>15774.865999999998</v>
      </c>
    </row>
    <row r="15" spans="1:19">
      <c r="A15" s="3" t="s">
        <v>4</v>
      </c>
      <c r="B15" s="5">
        <v>3977.57</v>
      </c>
      <c r="C15" s="27"/>
      <c r="D15" s="12">
        <v>446.33500000000004</v>
      </c>
      <c r="E15" s="3">
        <v>151.30000000000001</v>
      </c>
      <c r="F15" s="12">
        <v>46.903000000000006</v>
      </c>
      <c r="G15" s="3"/>
      <c r="H15" s="3"/>
      <c r="I15" s="3">
        <v>75.650000000000006</v>
      </c>
      <c r="J15" s="3"/>
      <c r="K15" s="12"/>
      <c r="L15" s="12">
        <v>68.085000000000008</v>
      </c>
      <c r="M15" s="3"/>
      <c r="N15" s="3">
        <v>251.15800000000002</v>
      </c>
      <c r="O15" s="3"/>
      <c r="P15" s="3">
        <f t="shared" si="1"/>
        <v>1039.431</v>
      </c>
      <c r="Q15" s="3">
        <f>Q14+B15-P15</f>
        <v>18713.004999999997</v>
      </c>
    </row>
    <row r="16" spans="1:19">
      <c r="A16" s="3" t="s">
        <v>5</v>
      </c>
      <c r="B16" s="5">
        <v>1308.76</v>
      </c>
      <c r="C16" s="27"/>
      <c r="D16" s="12">
        <v>446.33500000000004</v>
      </c>
      <c r="E16" s="3">
        <v>151.30000000000001</v>
      </c>
      <c r="F16" s="12">
        <v>46.903000000000006</v>
      </c>
      <c r="G16" s="3"/>
      <c r="H16" s="3"/>
      <c r="I16" s="3">
        <v>75.650000000000006</v>
      </c>
      <c r="J16" s="3"/>
      <c r="K16" s="12"/>
      <c r="L16" s="12">
        <v>68.085000000000008</v>
      </c>
      <c r="M16" s="3"/>
      <c r="N16" s="3">
        <v>251.15800000000002</v>
      </c>
      <c r="O16" s="3"/>
      <c r="P16" s="3">
        <f t="shared" si="1"/>
        <v>1039.431</v>
      </c>
      <c r="Q16" s="3">
        <f>Q15+B16-P16</f>
        <v>18982.333999999995</v>
      </c>
    </row>
    <row r="17" spans="1:17" s="33" customFormat="1">
      <c r="A17" s="6" t="s">
        <v>75</v>
      </c>
      <c r="B17" s="10">
        <f>SUM(B11:B16)</f>
        <v>10521.37</v>
      </c>
      <c r="C17" s="10">
        <f t="shared" ref="C17:P17" si="2">SUM(C11:C16)</f>
        <v>0</v>
      </c>
      <c r="D17" s="10">
        <f t="shared" si="2"/>
        <v>2678.01</v>
      </c>
      <c r="E17" s="10">
        <f t="shared" si="2"/>
        <v>907.8</v>
      </c>
      <c r="F17" s="10">
        <f t="shared" si="2"/>
        <v>281.41800000000006</v>
      </c>
      <c r="G17" s="10">
        <f t="shared" si="2"/>
        <v>0</v>
      </c>
      <c r="H17" s="10">
        <f t="shared" si="2"/>
        <v>0</v>
      </c>
      <c r="I17" s="10">
        <f t="shared" si="2"/>
        <v>453.9</v>
      </c>
      <c r="J17" s="10">
        <f t="shared" si="2"/>
        <v>0</v>
      </c>
      <c r="K17" s="10">
        <f t="shared" si="2"/>
        <v>0</v>
      </c>
      <c r="L17" s="10">
        <f t="shared" si="2"/>
        <v>408.5100000000001</v>
      </c>
      <c r="M17" s="10">
        <f t="shared" si="2"/>
        <v>32.31</v>
      </c>
      <c r="N17" s="10">
        <f t="shared" si="2"/>
        <v>1506.9479999999999</v>
      </c>
      <c r="O17" s="10">
        <f t="shared" si="2"/>
        <v>0</v>
      </c>
      <c r="P17" s="10">
        <f t="shared" si="2"/>
        <v>6268.8960000000006</v>
      </c>
      <c r="Q17" s="6"/>
    </row>
    <row r="18" spans="1:17" s="29" customFormat="1">
      <c r="A18" s="28">
        <v>12.78</v>
      </c>
      <c r="B18" s="28"/>
      <c r="C18" s="30">
        <v>0.1</v>
      </c>
      <c r="D18" s="30">
        <v>2.65</v>
      </c>
      <c r="E18" s="28">
        <v>0.9</v>
      </c>
      <c r="F18" s="30"/>
      <c r="G18" s="28"/>
      <c r="H18" s="28"/>
      <c r="I18" s="28">
        <v>0.4</v>
      </c>
      <c r="J18" s="28"/>
      <c r="K18" s="30">
        <v>0.11</v>
      </c>
      <c r="L18" s="30">
        <v>0.95</v>
      </c>
      <c r="M18" s="40">
        <v>5.61</v>
      </c>
      <c r="N18" s="28">
        <v>1.81</v>
      </c>
      <c r="O18" s="28"/>
      <c r="P18" s="28"/>
      <c r="Q18" s="3">
        <f>Q16+B18-P18</f>
        <v>18982.333999999995</v>
      </c>
    </row>
    <row r="19" spans="1:17">
      <c r="A19" s="3" t="s">
        <v>6</v>
      </c>
      <c r="B19" s="5">
        <v>1308.76</v>
      </c>
      <c r="C19" s="27">
        <f t="shared" ref="C19:C24" si="3">B19*2.5/100</f>
        <v>32.719000000000001</v>
      </c>
      <c r="D19" s="12">
        <f>D18*151.3</f>
        <v>400.94499999999999</v>
      </c>
      <c r="E19" s="12">
        <f t="shared" ref="E19:N19" si="4">E18*151.3</f>
        <v>136.17000000000002</v>
      </c>
      <c r="F19" s="12">
        <f t="shared" si="4"/>
        <v>0</v>
      </c>
      <c r="G19" s="12">
        <f t="shared" si="4"/>
        <v>0</v>
      </c>
      <c r="H19" s="12">
        <f t="shared" si="4"/>
        <v>0</v>
      </c>
      <c r="I19" s="12">
        <f t="shared" si="4"/>
        <v>60.52000000000001</v>
      </c>
      <c r="J19" s="12">
        <f t="shared" si="4"/>
        <v>0</v>
      </c>
      <c r="K19" s="12">
        <f t="shared" si="4"/>
        <v>16.643000000000001</v>
      </c>
      <c r="L19" s="12">
        <f t="shared" si="4"/>
        <v>143.73500000000001</v>
      </c>
      <c r="M19" s="12">
        <v>31.45</v>
      </c>
      <c r="N19" s="12">
        <f t="shared" si="4"/>
        <v>273.85300000000001</v>
      </c>
      <c r="O19" s="3"/>
      <c r="P19" s="12">
        <f>SUM(C19:O19)</f>
        <v>1096.0350000000001</v>
      </c>
      <c r="Q19" s="3">
        <f>Q16+B19-P19</f>
        <v>19195.058999999994</v>
      </c>
    </row>
    <row r="20" spans="1:17">
      <c r="A20" s="3" t="s">
        <v>7</v>
      </c>
      <c r="B20" s="5">
        <v>1505.49</v>
      </c>
      <c r="C20" s="27">
        <f t="shared" si="3"/>
        <v>37.637250000000002</v>
      </c>
      <c r="D20" s="12">
        <v>400.94499999999999</v>
      </c>
      <c r="E20" s="12">
        <v>136.17000000000002</v>
      </c>
      <c r="F20" s="12">
        <v>0</v>
      </c>
      <c r="G20" s="12">
        <v>0</v>
      </c>
      <c r="H20" s="12">
        <v>0</v>
      </c>
      <c r="I20" s="12">
        <v>60.52000000000001</v>
      </c>
      <c r="J20" s="12">
        <v>0</v>
      </c>
      <c r="K20" s="12">
        <v>0</v>
      </c>
      <c r="L20" s="12">
        <v>143.73500000000001</v>
      </c>
      <c r="M20" s="12">
        <v>51.74</v>
      </c>
      <c r="N20" s="12">
        <v>273.85300000000001</v>
      </c>
      <c r="O20" s="3"/>
      <c r="P20" s="12">
        <f t="shared" ref="P20:P24" si="5">SUM(C20:O20)</f>
        <v>1104.60025</v>
      </c>
      <c r="Q20" s="3">
        <f>Q19+B20-P20</f>
        <v>19595.948749999996</v>
      </c>
    </row>
    <row r="21" spans="1:17">
      <c r="A21" s="3" t="s">
        <v>8</v>
      </c>
      <c r="B21" s="5">
        <v>1505.49</v>
      </c>
      <c r="C21" s="27">
        <f t="shared" si="3"/>
        <v>37.637250000000002</v>
      </c>
      <c r="D21" s="12">
        <v>400.94499999999999</v>
      </c>
      <c r="E21" s="12">
        <v>136.17000000000002</v>
      </c>
      <c r="F21" s="3"/>
      <c r="G21" s="3"/>
      <c r="H21" s="3"/>
      <c r="I21" s="12">
        <v>60.52000000000001</v>
      </c>
      <c r="J21" s="3"/>
      <c r="K21" s="3"/>
      <c r="L21" s="12">
        <v>143.73500000000001</v>
      </c>
      <c r="M21" s="3">
        <v>30.76</v>
      </c>
      <c r="N21" s="12">
        <v>273.85300000000001</v>
      </c>
      <c r="O21" s="3"/>
      <c r="P21" s="12">
        <f t="shared" si="5"/>
        <v>1083.6202499999999</v>
      </c>
      <c r="Q21" s="3">
        <f>Q20+B21-P21</f>
        <v>20017.818499999998</v>
      </c>
    </row>
    <row r="22" spans="1:17">
      <c r="A22" s="3" t="s">
        <v>9</v>
      </c>
      <c r="B22" s="5">
        <v>1505.49</v>
      </c>
      <c r="C22" s="27">
        <f t="shared" si="3"/>
        <v>37.637250000000002</v>
      </c>
      <c r="D22" s="12">
        <v>400.94499999999999</v>
      </c>
      <c r="E22" s="12">
        <v>136.17000000000002</v>
      </c>
      <c r="F22" s="3"/>
      <c r="G22" s="3"/>
      <c r="H22" s="3"/>
      <c r="I22" s="12">
        <v>60.52000000000001</v>
      </c>
      <c r="J22" s="3"/>
      <c r="K22" s="3"/>
      <c r="L22" s="12">
        <v>143.73500000000001</v>
      </c>
      <c r="M22" s="19">
        <v>283.39999999999998</v>
      </c>
      <c r="N22" s="12">
        <f>D4*2.16</f>
        <v>326.80800000000005</v>
      </c>
      <c r="O22" s="3"/>
      <c r="P22" s="12">
        <f t="shared" si="5"/>
        <v>1389.21525</v>
      </c>
      <c r="Q22" s="3">
        <f>Q21+B22-P22</f>
        <v>20134.093249999998</v>
      </c>
    </row>
    <row r="23" spans="1:17">
      <c r="A23" s="3" t="s">
        <v>10</v>
      </c>
      <c r="B23" s="5">
        <v>668.08</v>
      </c>
      <c r="C23" s="27">
        <f t="shared" si="3"/>
        <v>16.702000000000002</v>
      </c>
      <c r="D23" s="12">
        <v>400.94499999999999</v>
      </c>
      <c r="E23" s="12">
        <v>136.17000000000002</v>
      </c>
      <c r="F23" s="3"/>
      <c r="G23" s="3"/>
      <c r="H23" s="3"/>
      <c r="I23" s="12">
        <v>60.52000000000001</v>
      </c>
      <c r="J23" s="3"/>
      <c r="K23" s="3"/>
      <c r="L23" s="12">
        <v>143.73500000000001</v>
      </c>
      <c r="M23" s="3">
        <v>75.680000000000007</v>
      </c>
      <c r="N23" s="12">
        <f>N22</f>
        <v>326.80800000000005</v>
      </c>
      <c r="O23" s="3"/>
      <c r="P23" s="12">
        <f t="shared" si="5"/>
        <v>1160.56</v>
      </c>
      <c r="Q23" s="3">
        <f>Q22+B23-P23</f>
        <v>19641.613249999999</v>
      </c>
    </row>
    <row r="24" spans="1:17">
      <c r="A24" s="3" t="s">
        <v>11</v>
      </c>
      <c r="B24" s="5"/>
      <c r="C24" s="27">
        <f t="shared" si="3"/>
        <v>0</v>
      </c>
      <c r="D24" s="12">
        <v>400.94499999999999</v>
      </c>
      <c r="E24" s="12">
        <v>136.17000000000002</v>
      </c>
      <c r="F24" s="3"/>
      <c r="G24" s="3"/>
      <c r="H24" s="3"/>
      <c r="I24" s="12">
        <v>60.52000000000001</v>
      </c>
      <c r="J24" s="3"/>
      <c r="K24" s="3"/>
      <c r="L24" s="12">
        <v>143.73500000000001</v>
      </c>
      <c r="M24" s="3"/>
      <c r="N24" s="12">
        <f>N23</f>
        <v>326.80800000000005</v>
      </c>
      <c r="O24" s="3"/>
      <c r="P24" s="12">
        <f t="shared" si="5"/>
        <v>1068.1780000000001</v>
      </c>
      <c r="Q24" s="3">
        <f>Q23+B24-P24</f>
        <v>18573.435249999999</v>
      </c>
    </row>
    <row r="25" spans="1:17" s="33" customFormat="1">
      <c r="A25" s="6" t="s">
        <v>76</v>
      </c>
      <c r="B25" s="10">
        <f>SUM(B19:B24)</f>
        <v>6493.3099999999995</v>
      </c>
      <c r="C25" s="10">
        <f t="shared" ref="C25:P25" si="6">SUM(C19:C24)</f>
        <v>162.33275</v>
      </c>
      <c r="D25" s="10">
        <f t="shared" si="6"/>
        <v>2405.67</v>
      </c>
      <c r="E25" s="10">
        <f t="shared" si="6"/>
        <v>817.02000000000021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363.12</v>
      </c>
      <c r="J25" s="10">
        <f t="shared" si="6"/>
        <v>0</v>
      </c>
      <c r="K25" s="10">
        <f t="shared" si="6"/>
        <v>16.643000000000001</v>
      </c>
      <c r="L25" s="10">
        <f t="shared" si="6"/>
        <v>862.41000000000008</v>
      </c>
      <c r="M25" s="10">
        <f t="shared" si="6"/>
        <v>473.03</v>
      </c>
      <c r="N25" s="10">
        <f t="shared" si="6"/>
        <v>1801.9829999999999</v>
      </c>
      <c r="O25" s="10">
        <f t="shared" si="6"/>
        <v>0</v>
      </c>
      <c r="P25" s="10">
        <f t="shared" si="6"/>
        <v>6902.2087499999998</v>
      </c>
      <c r="Q25" s="6"/>
    </row>
    <row r="26" spans="1:17" s="36" customFormat="1">
      <c r="A26" s="34" t="s">
        <v>60</v>
      </c>
      <c r="B26" s="34">
        <f>B17+B25</f>
        <v>17014.68</v>
      </c>
      <c r="C26" s="34">
        <f t="shared" ref="C26:P26" si="7">C17+C25</f>
        <v>162.33275</v>
      </c>
      <c r="D26" s="34">
        <f t="shared" si="7"/>
        <v>5083.68</v>
      </c>
      <c r="E26" s="34">
        <f t="shared" si="7"/>
        <v>1724.8200000000002</v>
      </c>
      <c r="F26" s="34">
        <f t="shared" si="7"/>
        <v>281.41800000000006</v>
      </c>
      <c r="G26" s="34">
        <f t="shared" si="7"/>
        <v>0</v>
      </c>
      <c r="H26" s="34">
        <f t="shared" si="7"/>
        <v>0</v>
      </c>
      <c r="I26" s="34">
        <f t="shared" si="7"/>
        <v>817.02</v>
      </c>
      <c r="J26" s="34">
        <f t="shared" si="7"/>
        <v>0</v>
      </c>
      <c r="K26" s="34">
        <f t="shared" si="7"/>
        <v>16.643000000000001</v>
      </c>
      <c r="L26" s="34">
        <f t="shared" si="7"/>
        <v>1270.92</v>
      </c>
      <c r="M26" s="34">
        <f t="shared" si="7"/>
        <v>505.34</v>
      </c>
      <c r="N26" s="34">
        <f t="shared" si="7"/>
        <v>3308.9309999999996</v>
      </c>
      <c r="O26" s="34">
        <f t="shared" si="7"/>
        <v>0</v>
      </c>
      <c r="P26" s="34">
        <f t="shared" si="7"/>
        <v>13171.10475</v>
      </c>
      <c r="Q26" s="34">
        <f>D6+B26-P26</f>
        <v>18573.435250000002</v>
      </c>
    </row>
  </sheetData>
  <mergeCells count="22">
    <mergeCell ref="D8:O8"/>
    <mergeCell ref="K6:N6"/>
    <mergeCell ref="O6:P6"/>
    <mergeCell ref="K7:N7"/>
    <mergeCell ref="O7:P7"/>
    <mergeCell ref="P8:P9"/>
    <mergeCell ref="P2:Q2"/>
    <mergeCell ref="Q8:Q9"/>
    <mergeCell ref="A1:Q1"/>
    <mergeCell ref="A3:B3"/>
    <mergeCell ref="D3:E3"/>
    <mergeCell ref="F3:G3"/>
    <mergeCell ref="A4:B4"/>
    <mergeCell ref="A5:B5"/>
    <mergeCell ref="K4:N4"/>
    <mergeCell ref="O4:P4"/>
    <mergeCell ref="K5:N5"/>
    <mergeCell ref="O5:P5"/>
    <mergeCell ref="K3:P3"/>
    <mergeCell ref="A6:B6"/>
    <mergeCell ref="A8:A9"/>
    <mergeCell ref="B8:B9"/>
  </mergeCells>
  <pageMargins left="0.25" right="0.25" top="0.75" bottom="0.75" header="0.3" footer="0.3"/>
  <pageSetup paperSize="9" scale="9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5"/>
  </sheetPr>
  <dimension ref="A1:S26"/>
  <sheetViews>
    <sheetView workbookViewId="0">
      <selection activeCell="M23" sqref="M23"/>
    </sheetView>
  </sheetViews>
  <sheetFormatPr defaultRowHeight="15"/>
  <cols>
    <col min="1" max="1" width="12.85546875" customWidth="1"/>
    <col min="2" max="4" width="8.7109375" customWidth="1"/>
    <col min="6" max="6" width="8" customWidth="1"/>
    <col min="7" max="7" width="8.710937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7.85546875" customWidth="1"/>
    <col min="13" max="13" width="8.42578125" customWidth="1"/>
    <col min="14" max="14" width="6.42578125" customWidth="1"/>
    <col min="15" max="15" width="7.5703125" customWidth="1"/>
    <col min="16" max="16" width="9" customWidth="1"/>
    <col min="17" max="17" width="8.710937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>
      <c r="P2" s="82" t="s">
        <v>94</v>
      </c>
      <c r="Q2" s="82"/>
    </row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50</v>
      </c>
      <c r="G3" s="67"/>
      <c r="H3" s="8" t="s">
        <v>55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182</v>
      </c>
      <c r="E4" s="8" t="s">
        <v>27</v>
      </c>
      <c r="K4" s="76" t="s">
        <v>70</v>
      </c>
      <c r="L4" s="76"/>
      <c r="M4" s="76"/>
      <c r="N4" s="76"/>
      <c r="O4" s="74">
        <v>8944.74</v>
      </c>
      <c r="P4" s="74"/>
    </row>
    <row r="5" spans="1:19" ht="15.75" thickBot="1">
      <c r="A5" s="66" t="s">
        <v>13</v>
      </c>
      <c r="B5" s="67"/>
      <c r="C5" s="21"/>
      <c r="D5" s="1">
        <v>4</v>
      </c>
      <c r="K5" s="76" t="s">
        <v>80</v>
      </c>
      <c r="L5" s="76"/>
      <c r="M5" s="76"/>
      <c r="N5" s="76"/>
      <c r="O5" s="74">
        <v>835.38</v>
      </c>
      <c r="P5" s="74"/>
    </row>
    <row r="6" spans="1:19" ht="15.75" thickBot="1">
      <c r="A6" s="66" t="s">
        <v>15</v>
      </c>
      <c r="B6" s="67"/>
      <c r="C6" s="21"/>
      <c r="D6" s="1">
        <v>-6323.38</v>
      </c>
      <c r="K6" s="76" t="s">
        <v>72</v>
      </c>
      <c r="L6" s="76"/>
      <c r="M6" s="76"/>
      <c r="N6" s="76"/>
      <c r="O6" s="74"/>
      <c r="P6" s="74"/>
    </row>
    <row r="7" spans="1:19">
      <c r="D7" s="15"/>
      <c r="K7" s="75" t="s">
        <v>73</v>
      </c>
      <c r="L7" s="76"/>
      <c r="M7" s="76"/>
      <c r="N7" s="76"/>
      <c r="O7" s="77">
        <f>SUM(O4:P6)</f>
        <v>9780.119999999999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60" t="s">
        <v>92</v>
      </c>
      <c r="M9" s="48" t="s">
        <v>85</v>
      </c>
      <c r="N9" s="4" t="s">
        <v>28</v>
      </c>
      <c r="O9" s="11" t="s">
        <v>29</v>
      </c>
      <c r="P9" s="62"/>
      <c r="Q9" s="64"/>
      <c r="R9" s="2"/>
      <c r="S9" s="2"/>
    </row>
    <row r="10" spans="1:19">
      <c r="A10" s="9">
        <f>SUM(D10:O10)</f>
        <v>11.11</v>
      </c>
      <c r="B10" s="10"/>
      <c r="C10" s="26"/>
      <c r="D10" s="6">
        <v>2.95</v>
      </c>
      <c r="E10" s="6">
        <v>1</v>
      </c>
      <c r="F10" s="6">
        <v>0.31</v>
      </c>
      <c r="G10" s="6">
        <v>0.22</v>
      </c>
      <c r="H10" s="6">
        <v>0</v>
      </c>
      <c r="I10" s="6">
        <v>0.5</v>
      </c>
      <c r="J10" s="6">
        <v>0</v>
      </c>
      <c r="K10" s="6">
        <v>0.1</v>
      </c>
      <c r="L10" s="6">
        <v>0.45</v>
      </c>
      <c r="M10" s="52">
        <v>3.92</v>
      </c>
      <c r="N10" s="4">
        <v>1.66</v>
      </c>
      <c r="O10" s="4"/>
      <c r="P10" s="3"/>
      <c r="Q10" s="3"/>
    </row>
    <row r="11" spans="1:19">
      <c r="A11" s="3" t="s">
        <v>0</v>
      </c>
      <c r="B11" s="5">
        <v>904.36</v>
      </c>
      <c r="C11" s="27"/>
      <c r="D11" s="3">
        <f>D10*182</f>
        <v>536.9</v>
      </c>
      <c r="E11" s="3">
        <f t="shared" ref="E11:O11" si="0">E10*182</f>
        <v>182</v>
      </c>
      <c r="F11" s="3">
        <f t="shared" si="0"/>
        <v>56.42</v>
      </c>
      <c r="G11" s="3"/>
      <c r="H11" s="3"/>
      <c r="I11" s="3">
        <f t="shared" si="0"/>
        <v>91</v>
      </c>
      <c r="J11" s="3">
        <f t="shared" si="0"/>
        <v>0</v>
      </c>
      <c r="K11" s="3"/>
      <c r="L11" s="3">
        <f t="shared" si="0"/>
        <v>81.900000000000006</v>
      </c>
      <c r="M11" s="3"/>
      <c r="N11" s="3">
        <f t="shared" si="0"/>
        <v>302.12</v>
      </c>
      <c r="O11" s="3">
        <f t="shared" si="0"/>
        <v>0</v>
      </c>
      <c r="P11" s="3">
        <f t="shared" ref="P11:P16" si="1">SUM(D11:O11)</f>
        <v>1250.3399999999999</v>
      </c>
      <c r="Q11" s="3">
        <f>D6+B11-P11</f>
        <v>-6669.3600000000006</v>
      </c>
    </row>
    <row r="12" spans="1:19">
      <c r="A12" s="3" t="s">
        <v>1</v>
      </c>
      <c r="B12" s="5">
        <v>1363.2</v>
      </c>
      <c r="C12" s="27"/>
      <c r="D12" s="3">
        <v>536.9</v>
      </c>
      <c r="E12" s="3">
        <v>182</v>
      </c>
      <c r="F12" s="3">
        <v>56.42</v>
      </c>
      <c r="G12" s="3"/>
      <c r="H12" s="3"/>
      <c r="I12" s="3">
        <v>91</v>
      </c>
      <c r="J12" s="3">
        <v>0</v>
      </c>
      <c r="K12" s="3"/>
      <c r="L12" s="3">
        <v>81.900000000000006</v>
      </c>
      <c r="M12" s="3">
        <v>38.869999999999997</v>
      </c>
      <c r="N12" s="3">
        <v>302.12</v>
      </c>
      <c r="O12" s="3"/>
      <c r="P12" s="3">
        <f t="shared" si="1"/>
        <v>1289.21</v>
      </c>
      <c r="Q12" s="3">
        <f>Q11+B12-P12</f>
        <v>-6595.3700000000008</v>
      </c>
    </row>
    <row r="13" spans="1:19">
      <c r="A13" s="3" t="s">
        <v>2</v>
      </c>
      <c r="B13" s="5">
        <v>1035.46</v>
      </c>
      <c r="C13" s="27"/>
      <c r="D13" s="3">
        <v>536.9</v>
      </c>
      <c r="E13" s="3">
        <v>182</v>
      </c>
      <c r="F13" s="3">
        <v>56.42</v>
      </c>
      <c r="G13" s="3"/>
      <c r="H13" s="3"/>
      <c r="I13" s="3">
        <v>91</v>
      </c>
      <c r="J13" s="3"/>
      <c r="K13" s="3"/>
      <c r="L13" s="3">
        <v>81.900000000000006</v>
      </c>
      <c r="M13" s="3"/>
      <c r="N13" s="3">
        <v>302.12</v>
      </c>
      <c r="O13" s="3"/>
      <c r="P13" s="3">
        <f t="shared" si="1"/>
        <v>1250.3399999999999</v>
      </c>
      <c r="Q13" s="3">
        <f>Q12+B13-P13</f>
        <v>-6810.2500000000009</v>
      </c>
    </row>
    <row r="14" spans="1:19">
      <c r="A14" s="3" t="s">
        <v>3</v>
      </c>
      <c r="B14" s="5">
        <v>1637.62</v>
      </c>
      <c r="C14" s="27"/>
      <c r="D14" s="3">
        <v>536.9</v>
      </c>
      <c r="E14" s="3">
        <v>182</v>
      </c>
      <c r="F14" s="3">
        <v>56.42</v>
      </c>
      <c r="G14" s="3"/>
      <c r="H14" s="3"/>
      <c r="I14" s="3">
        <v>91</v>
      </c>
      <c r="J14" s="3"/>
      <c r="K14" s="3"/>
      <c r="L14" s="3">
        <v>81.900000000000006</v>
      </c>
      <c r="M14" s="3"/>
      <c r="N14" s="3">
        <v>302.12</v>
      </c>
      <c r="O14" s="3"/>
      <c r="P14" s="3">
        <f t="shared" si="1"/>
        <v>1250.3399999999999</v>
      </c>
      <c r="Q14" s="3">
        <f>Q13+B14-P14</f>
        <v>-6422.9700000000012</v>
      </c>
    </row>
    <row r="15" spans="1:19">
      <c r="A15" s="3" t="s">
        <v>4</v>
      </c>
      <c r="B15" s="5">
        <v>355.52</v>
      </c>
      <c r="C15" s="27"/>
      <c r="D15" s="3">
        <v>536.9</v>
      </c>
      <c r="E15" s="3">
        <v>182</v>
      </c>
      <c r="F15" s="3">
        <v>56.42</v>
      </c>
      <c r="G15" s="3"/>
      <c r="H15" s="3"/>
      <c r="I15" s="3">
        <v>91</v>
      </c>
      <c r="J15" s="3"/>
      <c r="K15" s="3"/>
      <c r="L15" s="3">
        <v>81.900000000000006</v>
      </c>
      <c r="M15" s="3"/>
      <c r="N15" s="3">
        <v>302.12</v>
      </c>
      <c r="O15" s="3"/>
      <c r="P15" s="3">
        <f t="shared" si="1"/>
        <v>1250.3399999999999</v>
      </c>
      <c r="Q15" s="3">
        <f>Q14+B15-P15</f>
        <v>-7317.7900000000009</v>
      </c>
    </row>
    <row r="16" spans="1:19">
      <c r="A16" s="3" t="s">
        <v>5</v>
      </c>
      <c r="B16" s="5">
        <v>629.94000000000005</v>
      </c>
      <c r="C16" s="27"/>
      <c r="D16" s="3">
        <v>536.9</v>
      </c>
      <c r="E16" s="3">
        <v>182</v>
      </c>
      <c r="F16" s="3">
        <v>56.42</v>
      </c>
      <c r="G16" s="3"/>
      <c r="H16" s="3"/>
      <c r="I16" s="3">
        <v>91</v>
      </c>
      <c r="J16" s="3"/>
      <c r="K16" s="3"/>
      <c r="L16" s="3">
        <v>81.900000000000006</v>
      </c>
      <c r="M16" s="3"/>
      <c r="N16" s="3">
        <v>302.12</v>
      </c>
      <c r="O16" s="3"/>
      <c r="P16" s="3">
        <f t="shared" si="1"/>
        <v>1250.3399999999999</v>
      </c>
      <c r="Q16" s="3">
        <f>Q15+B16-P16</f>
        <v>-7938.1900000000005</v>
      </c>
    </row>
    <row r="17" spans="1:17" s="33" customFormat="1">
      <c r="A17" s="6" t="s">
        <v>75</v>
      </c>
      <c r="B17" s="10">
        <f>SUM(B11:B16)</f>
        <v>5926.1</v>
      </c>
      <c r="C17" s="10">
        <f t="shared" ref="C17:P17" si="2">SUM(C11:C16)</f>
        <v>0</v>
      </c>
      <c r="D17" s="10">
        <f t="shared" si="2"/>
        <v>3221.4</v>
      </c>
      <c r="E17" s="10">
        <f t="shared" si="2"/>
        <v>1092</v>
      </c>
      <c r="F17" s="10">
        <f t="shared" si="2"/>
        <v>338.52000000000004</v>
      </c>
      <c r="G17" s="10">
        <f t="shared" si="2"/>
        <v>0</v>
      </c>
      <c r="H17" s="10">
        <f t="shared" si="2"/>
        <v>0</v>
      </c>
      <c r="I17" s="10">
        <f t="shared" si="2"/>
        <v>546</v>
      </c>
      <c r="J17" s="10">
        <f t="shared" si="2"/>
        <v>0</v>
      </c>
      <c r="K17" s="10">
        <f t="shared" si="2"/>
        <v>0</v>
      </c>
      <c r="L17" s="10">
        <f t="shared" si="2"/>
        <v>491.4</v>
      </c>
      <c r="M17" s="10">
        <f t="shared" si="2"/>
        <v>38.869999999999997</v>
      </c>
      <c r="N17" s="10">
        <f t="shared" si="2"/>
        <v>1812.7199999999998</v>
      </c>
      <c r="O17" s="10">
        <f t="shared" si="2"/>
        <v>0</v>
      </c>
      <c r="P17" s="10">
        <f t="shared" si="2"/>
        <v>7540.9100000000008</v>
      </c>
      <c r="Q17" s="6"/>
    </row>
    <row r="18" spans="1:17" s="29" customFormat="1">
      <c r="A18" s="43">
        <v>12.78</v>
      </c>
      <c r="B18" s="28"/>
      <c r="C18" s="30">
        <v>0.1</v>
      </c>
      <c r="D18" s="28">
        <v>2.65</v>
      </c>
      <c r="E18" s="28">
        <v>0.9</v>
      </c>
      <c r="F18" s="28"/>
      <c r="G18" s="28"/>
      <c r="H18" s="28"/>
      <c r="I18" s="28">
        <v>0.4</v>
      </c>
      <c r="J18" s="28"/>
      <c r="K18" s="28">
        <v>0.11</v>
      </c>
      <c r="L18" s="28">
        <v>0.95</v>
      </c>
      <c r="M18" s="40">
        <v>5.61</v>
      </c>
      <c r="N18" s="28">
        <v>1.81</v>
      </c>
      <c r="O18" s="28"/>
      <c r="P18" s="28"/>
      <c r="Q18" s="28"/>
    </row>
    <row r="19" spans="1:17">
      <c r="A19" s="3" t="s">
        <v>6</v>
      </c>
      <c r="B19" s="5">
        <v>629.94000000000005</v>
      </c>
      <c r="C19" s="27">
        <f t="shared" ref="C19:C24" si="3">B19*2.5/100</f>
        <v>15.748500000000002</v>
      </c>
      <c r="D19" s="3">
        <f>D18*182</f>
        <v>482.3</v>
      </c>
      <c r="E19" s="3">
        <f t="shared" ref="E19:N19" si="4">E18*182</f>
        <v>163.80000000000001</v>
      </c>
      <c r="F19" s="3">
        <f t="shared" si="4"/>
        <v>0</v>
      </c>
      <c r="G19" s="3">
        <f t="shared" si="4"/>
        <v>0</v>
      </c>
      <c r="H19" s="3">
        <f t="shared" si="4"/>
        <v>0</v>
      </c>
      <c r="I19" s="3">
        <f t="shared" si="4"/>
        <v>72.8</v>
      </c>
      <c r="J19" s="3">
        <f t="shared" si="4"/>
        <v>0</v>
      </c>
      <c r="K19" s="3">
        <f t="shared" si="4"/>
        <v>20.02</v>
      </c>
      <c r="L19" s="3">
        <f t="shared" si="4"/>
        <v>172.9</v>
      </c>
      <c r="M19" s="19">
        <v>37.83</v>
      </c>
      <c r="N19" s="3">
        <f t="shared" si="4"/>
        <v>329.42</v>
      </c>
      <c r="O19" s="3"/>
      <c r="P19" s="12">
        <f>SUM(C19:O19)</f>
        <v>1294.8185000000001</v>
      </c>
      <c r="Q19" s="3">
        <f>Q16+B19-P19</f>
        <v>-8603.0684999999994</v>
      </c>
    </row>
    <row r="20" spans="1:17">
      <c r="A20" s="3" t="s">
        <v>7</v>
      </c>
      <c r="B20" s="5">
        <v>1428.87</v>
      </c>
      <c r="C20" s="27">
        <f t="shared" si="3"/>
        <v>35.72175</v>
      </c>
      <c r="D20" s="3">
        <v>482.3</v>
      </c>
      <c r="E20" s="3">
        <v>163.80000000000001</v>
      </c>
      <c r="F20" s="3">
        <v>0</v>
      </c>
      <c r="G20" s="3">
        <v>0</v>
      </c>
      <c r="H20" s="3">
        <v>0</v>
      </c>
      <c r="I20" s="3">
        <v>72.8</v>
      </c>
      <c r="J20" s="3">
        <v>0</v>
      </c>
      <c r="K20" s="3">
        <v>20.02</v>
      </c>
      <c r="L20" s="3">
        <v>172.9</v>
      </c>
      <c r="M20" s="49">
        <v>0</v>
      </c>
      <c r="N20" s="3">
        <v>329.42</v>
      </c>
      <c r="O20" s="3"/>
      <c r="P20" s="12">
        <f t="shared" ref="P20:P24" si="5">SUM(C20:O20)</f>
        <v>1276.9617499999999</v>
      </c>
      <c r="Q20" s="3">
        <f>Q19+B20-P20</f>
        <v>-8451.160249999999</v>
      </c>
    </row>
    <row r="21" spans="1:17">
      <c r="A21" s="3" t="s">
        <v>8</v>
      </c>
      <c r="B21" s="5">
        <v>1314.72</v>
      </c>
      <c r="C21" s="27">
        <f t="shared" si="3"/>
        <v>32.868000000000002</v>
      </c>
      <c r="D21" s="3">
        <v>482.3</v>
      </c>
      <c r="E21" s="3">
        <v>163.80000000000001</v>
      </c>
      <c r="F21" s="3"/>
      <c r="G21" s="3"/>
      <c r="H21" s="3"/>
      <c r="I21" s="3">
        <v>72.8</v>
      </c>
      <c r="J21" s="3"/>
      <c r="K21" s="3">
        <v>20.02</v>
      </c>
      <c r="L21" s="3">
        <v>172.9</v>
      </c>
      <c r="M21" s="3">
        <v>88.74</v>
      </c>
      <c r="N21" s="3">
        <v>329.42</v>
      </c>
      <c r="O21" s="3"/>
      <c r="P21" s="12">
        <f t="shared" si="5"/>
        <v>1362.848</v>
      </c>
      <c r="Q21" s="3">
        <f>Q20+B21-P21</f>
        <v>-8499.2882499999978</v>
      </c>
    </row>
    <row r="22" spans="1:17">
      <c r="A22" s="3" t="s">
        <v>9</v>
      </c>
      <c r="B22" s="5">
        <v>408.96</v>
      </c>
      <c r="C22" s="27">
        <f t="shared" si="3"/>
        <v>10.224</v>
      </c>
      <c r="D22" s="3">
        <v>482.3</v>
      </c>
      <c r="E22" s="3">
        <v>163.80000000000001</v>
      </c>
      <c r="F22" s="3"/>
      <c r="G22" s="3"/>
      <c r="H22" s="3"/>
      <c r="I22" s="3">
        <v>72.8</v>
      </c>
      <c r="J22" s="3"/>
      <c r="K22" s="3">
        <v>20.02</v>
      </c>
      <c r="L22" s="3">
        <v>172.9</v>
      </c>
      <c r="M22" s="19">
        <v>277.22000000000003</v>
      </c>
      <c r="N22" s="3">
        <f>D4*2.16</f>
        <v>393.12</v>
      </c>
      <c r="O22" s="3"/>
      <c r="P22" s="12">
        <f t="shared" si="5"/>
        <v>1592.384</v>
      </c>
      <c r="Q22" s="3">
        <f>Q21+B22-P22</f>
        <v>-9682.7122499999969</v>
      </c>
    </row>
    <row r="23" spans="1:17">
      <c r="A23" s="3" t="s">
        <v>10</v>
      </c>
      <c r="B23" s="5">
        <v>2577.7800000000002</v>
      </c>
      <c r="C23" s="27">
        <f t="shared" si="3"/>
        <v>64.444500000000005</v>
      </c>
      <c r="D23" s="3">
        <v>482.3</v>
      </c>
      <c r="E23" s="3">
        <v>163.80000000000001</v>
      </c>
      <c r="F23" s="3"/>
      <c r="G23" s="3"/>
      <c r="H23" s="3"/>
      <c r="I23" s="3">
        <v>72.8</v>
      </c>
      <c r="J23" s="3"/>
      <c r="K23" s="3">
        <v>20.02</v>
      </c>
      <c r="L23" s="3">
        <v>172.9</v>
      </c>
      <c r="M23" s="3">
        <v>91.04</v>
      </c>
      <c r="N23" s="3">
        <f>N22</f>
        <v>393.12</v>
      </c>
      <c r="O23" s="3"/>
      <c r="P23" s="12">
        <f t="shared" si="5"/>
        <v>1460.4245000000001</v>
      </c>
      <c r="Q23" s="3">
        <f>Q22+B23-P23</f>
        <v>-8565.3567499999954</v>
      </c>
    </row>
    <row r="24" spans="1:17">
      <c r="A24" s="3" t="s">
        <v>11</v>
      </c>
      <c r="B24" s="5">
        <v>724.63</v>
      </c>
      <c r="C24" s="27">
        <f t="shared" si="3"/>
        <v>18.115750000000002</v>
      </c>
      <c r="D24" s="3">
        <v>482.3</v>
      </c>
      <c r="E24" s="3">
        <v>163.80000000000001</v>
      </c>
      <c r="F24" s="3"/>
      <c r="G24" s="3"/>
      <c r="H24" s="3"/>
      <c r="I24" s="3">
        <v>72.8</v>
      </c>
      <c r="J24" s="3"/>
      <c r="K24" s="3">
        <v>20.02</v>
      </c>
      <c r="L24" s="3">
        <v>172.9</v>
      </c>
      <c r="M24" s="3"/>
      <c r="N24" s="3">
        <f>N23</f>
        <v>393.12</v>
      </c>
      <c r="O24" s="3"/>
      <c r="P24" s="12">
        <f t="shared" si="5"/>
        <v>1323.05575</v>
      </c>
      <c r="Q24" s="3">
        <f>Q23+B24-P24</f>
        <v>-9163.7824999999957</v>
      </c>
    </row>
    <row r="25" spans="1:17" s="33" customFormat="1">
      <c r="A25" s="6" t="s">
        <v>76</v>
      </c>
      <c r="B25" s="10">
        <f>SUM(B19:B24)</f>
        <v>7084.9000000000005</v>
      </c>
      <c r="C25" s="10">
        <f t="shared" ref="C25:P25" si="6">SUM(C19:C24)</f>
        <v>177.1225</v>
      </c>
      <c r="D25" s="10">
        <f t="shared" si="6"/>
        <v>2893.8</v>
      </c>
      <c r="E25" s="10">
        <f t="shared" si="6"/>
        <v>982.8</v>
      </c>
      <c r="F25" s="10">
        <f t="shared" si="6"/>
        <v>0</v>
      </c>
      <c r="G25" s="10">
        <f t="shared" si="6"/>
        <v>0</v>
      </c>
      <c r="H25" s="10">
        <f t="shared" si="6"/>
        <v>0</v>
      </c>
      <c r="I25" s="10">
        <f t="shared" si="6"/>
        <v>436.8</v>
      </c>
      <c r="J25" s="10">
        <f t="shared" si="6"/>
        <v>0</v>
      </c>
      <c r="K25" s="10">
        <f t="shared" si="6"/>
        <v>120.11999999999999</v>
      </c>
      <c r="L25" s="10">
        <f t="shared" si="6"/>
        <v>1037.4000000000001</v>
      </c>
      <c r="M25" s="10">
        <f t="shared" si="6"/>
        <v>494.83000000000004</v>
      </c>
      <c r="N25" s="10">
        <f t="shared" si="6"/>
        <v>2167.62</v>
      </c>
      <c r="O25" s="10">
        <f t="shared" si="6"/>
        <v>0</v>
      </c>
      <c r="P25" s="10">
        <f t="shared" si="6"/>
        <v>8310.4925000000003</v>
      </c>
      <c r="Q25" s="6"/>
    </row>
    <row r="26" spans="1:17" s="36" customFormat="1">
      <c r="A26" s="34" t="s">
        <v>60</v>
      </c>
      <c r="B26" s="34">
        <f>B17+B25</f>
        <v>13011</v>
      </c>
      <c r="C26" s="34">
        <f t="shared" ref="C26:P26" si="7">C17+C25</f>
        <v>177.1225</v>
      </c>
      <c r="D26" s="34">
        <f t="shared" si="7"/>
        <v>6115.2000000000007</v>
      </c>
      <c r="E26" s="34">
        <f t="shared" si="7"/>
        <v>2074.8000000000002</v>
      </c>
      <c r="F26" s="34">
        <f t="shared" si="7"/>
        <v>338.52000000000004</v>
      </c>
      <c r="G26" s="34">
        <f t="shared" si="7"/>
        <v>0</v>
      </c>
      <c r="H26" s="34">
        <f t="shared" si="7"/>
        <v>0</v>
      </c>
      <c r="I26" s="34">
        <f t="shared" si="7"/>
        <v>982.8</v>
      </c>
      <c r="J26" s="34">
        <f t="shared" si="7"/>
        <v>0</v>
      </c>
      <c r="K26" s="34">
        <f t="shared" si="7"/>
        <v>120.11999999999999</v>
      </c>
      <c r="L26" s="34">
        <f t="shared" si="7"/>
        <v>1528.8000000000002</v>
      </c>
      <c r="M26" s="34">
        <f t="shared" si="7"/>
        <v>533.70000000000005</v>
      </c>
      <c r="N26" s="34">
        <f t="shared" si="7"/>
        <v>3980.3399999999997</v>
      </c>
      <c r="O26" s="34">
        <f t="shared" si="7"/>
        <v>0</v>
      </c>
      <c r="P26" s="34">
        <f t="shared" si="7"/>
        <v>15851.4025</v>
      </c>
      <c r="Q26" s="34">
        <f>D6+B26-P26</f>
        <v>-9163.7825000000012</v>
      </c>
    </row>
  </sheetData>
  <mergeCells count="22">
    <mergeCell ref="D8:O8"/>
    <mergeCell ref="K6:N6"/>
    <mergeCell ref="O6:P6"/>
    <mergeCell ref="K7:N7"/>
    <mergeCell ref="O7:P7"/>
    <mergeCell ref="P8:P9"/>
    <mergeCell ref="P2:Q2"/>
    <mergeCell ref="Q8:Q9"/>
    <mergeCell ref="A1:Q1"/>
    <mergeCell ref="A3:B3"/>
    <mergeCell ref="D3:E3"/>
    <mergeCell ref="F3:G3"/>
    <mergeCell ref="A4:B4"/>
    <mergeCell ref="A5:B5"/>
    <mergeCell ref="K4:N4"/>
    <mergeCell ref="O4:P4"/>
    <mergeCell ref="K5:N5"/>
    <mergeCell ref="O5:P5"/>
    <mergeCell ref="K3:P3"/>
    <mergeCell ref="A6:B6"/>
    <mergeCell ref="A8:A9"/>
    <mergeCell ref="B8:B9"/>
  </mergeCells>
  <pageMargins left="0.25" right="0.25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/>
  </sheetPr>
  <dimension ref="A1:T29"/>
  <sheetViews>
    <sheetView topLeftCell="B1" workbookViewId="0">
      <selection activeCell="N17" sqref="N17"/>
    </sheetView>
  </sheetViews>
  <sheetFormatPr defaultRowHeight="15"/>
  <cols>
    <col min="1" max="1" width="12.85546875" customWidth="1"/>
    <col min="2" max="2" width="9.7109375" customWidth="1"/>
    <col min="3" max="3" width="8.140625" customWidth="1"/>
    <col min="4" max="4" width="9.4257812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85546875" customWidth="1"/>
    <col min="15" max="15" width="7.7109375" customWidth="1"/>
    <col min="16" max="16" width="1.42578125" customWidth="1"/>
    <col min="17" max="17" width="9.42578125" customWidth="1"/>
    <col min="18" max="18" width="8.8554687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39</v>
      </c>
      <c r="E3" s="67"/>
      <c r="F3" s="66" t="s">
        <v>31</v>
      </c>
      <c r="G3" s="67"/>
      <c r="H3" s="8" t="s">
        <v>40</v>
      </c>
      <c r="M3" s="78" t="s">
        <v>69</v>
      </c>
      <c r="N3" s="78"/>
      <c r="O3" s="78"/>
      <c r="P3" s="78"/>
      <c r="Q3" s="78"/>
    </row>
    <row r="4" spans="1:20" ht="15.75" thickBot="1">
      <c r="A4" s="66" t="s">
        <v>14</v>
      </c>
      <c r="B4" s="67"/>
      <c r="C4" s="21"/>
      <c r="D4" s="1">
        <v>315.3</v>
      </c>
      <c r="E4" s="8" t="s">
        <v>27</v>
      </c>
      <c r="M4" s="76" t="s">
        <v>70</v>
      </c>
      <c r="N4" s="76"/>
      <c r="O4" s="76"/>
      <c r="P4" s="74">
        <v>-5822.51</v>
      </c>
      <c r="Q4" s="74"/>
    </row>
    <row r="5" spans="1:20" ht="15.75" thickBot="1">
      <c r="A5" s="66" t="s">
        <v>13</v>
      </c>
      <c r="B5" s="67"/>
      <c r="C5" s="21"/>
      <c r="D5" s="1">
        <v>3</v>
      </c>
      <c r="M5" s="76" t="s">
        <v>71</v>
      </c>
      <c r="N5" s="76"/>
      <c r="O5" s="76"/>
      <c r="P5" s="74">
        <v>7346.25</v>
      </c>
      <c r="Q5" s="74"/>
    </row>
    <row r="6" spans="1:20" ht="15.75" thickBot="1">
      <c r="A6" s="66" t="s">
        <v>15</v>
      </c>
      <c r="B6" s="67"/>
      <c r="C6" s="21"/>
      <c r="D6" s="1">
        <v>-15036.71</v>
      </c>
      <c r="M6" s="76" t="s">
        <v>72</v>
      </c>
      <c r="N6" s="76"/>
      <c r="O6" s="76"/>
      <c r="P6" s="74"/>
      <c r="Q6" s="74"/>
    </row>
    <row r="7" spans="1:20">
      <c r="M7" s="75" t="s">
        <v>73</v>
      </c>
      <c r="N7" s="76"/>
      <c r="O7" s="76"/>
      <c r="P7" s="77">
        <f>SUM(P4:Q6)</f>
        <v>1523.7399999999998</v>
      </c>
      <c r="Q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4816.34</v>
      </c>
      <c r="C11" s="17"/>
      <c r="D11" s="12">
        <f>D10*315.3</f>
        <v>930.1350000000001</v>
      </c>
      <c r="E11" s="12">
        <f t="shared" ref="E11:O11" si="0">E10*315.3</f>
        <v>315.3</v>
      </c>
      <c r="F11" s="12">
        <f t="shared" si="0"/>
        <v>97.743000000000009</v>
      </c>
      <c r="G11" s="12"/>
      <c r="H11" s="12"/>
      <c r="I11" s="12">
        <f t="shared" si="0"/>
        <v>157.65</v>
      </c>
      <c r="J11" s="12">
        <f t="shared" si="0"/>
        <v>94.59</v>
      </c>
      <c r="K11" s="12"/>
      <c r="L11" s="12">
        <v>160</v>
      </c>
      <c r="M11" s="12">
        <f t="shared" si="0"/>
        <v>141.88500000000002</v>
      </c>
      <c r="N11" s="12"/>
      <c r="O11" s="12">
        <f t="shared" si="0"/>
        <v>523.39800000000002</v>
      </c>
      <c r="P11" s="3"/>
      <c r="Q11" s="3">
        <f t="shared" ref="Q11:Q16" si="1">SUM(D11:P11)</f>
        <v>2420.701</v>
      </c>
      <c r="R11" s="3">
        <f>D6+B11-Q11</f>
        <v>-12641.071</v>
      </c>
    </row>
    <row r="12" spans="1:20">
      <c r="A12" s="3" t="s">
        <v>1</v>
      </c>
      <c r="B12" s="5">
        <v>3289.9</v>
      </c>
      <c r="C12" s="17"/>
      <c r="D12" s="3">
        <v>930.1350000000001</v>
      </c>
      <c r="E12" s="3">
        <v>315.3</v>
      </c>
      <c r="F12" s="12">
        <v>97.743000000000009</v>
      </c>
      <c r="G12" s="3"/>
      <c r="H12" s="3"/>
      <c r="I12" s="3">
        <v>157.65</v>
      </c>
      <c r="J12" s="3">
        <v>94.59</v>
      </c>
      <c r="K12" s="3"/>
      <c r="L12" s="3"/>
      <c r="M12" s="12">
        <v>141.88500000000002</v>
      </c>
      <c r="N12" s="3">
        <v>67.33</v>
      </c>
      <c r="O12" s="3">
        <v>523.39800000000002</v>
      </c>
      <c r="P12" s="3"/>
      <c r="Q12" s="3">
        <f t="shared" si="1"/>
        <v>2328.0309999999999</v>
      </c>
      <c r="R12" s="3">
        <f>R11+B12-Q12</f>
        <v>-11679.202000000001</v>
      </c>
    </row>
    <row r="13" spans="1:20">
      <c r="A13" s="3" t="s">
        <v>2</v>
      </c>
      <c r="B13" s="5">
        <v>4526.57</v>
      </c>
      <c r="C13" s="17"/>
      <c r="D13" s="3">
        <v>930.1350000000001</v>
      </c>
      <c r="E13" s="3">
        <v>315.3</v>
      </c>
      <c r="F13" s="12">
        <v>97.743000000000009</v>
      </c>
      <c r="G13" s="3"/>
      <c r="H13" s="3"/>
      <c r="I13" s="3">
        <v>157.65</v>
      </c>
      <c r="J13" s="3">
        <v>94.59</v>
      </c>
      <c r="K13" s="3"/>
      <c r="L13" s="3">
        <v>650</v>
      </c>
      <c r="M13" s="12">
        <v>141.88500000000002</v>
      </c>
      <c r="N13" s="3">
        <v>95.41</v>
      </c>
      <c r="O13" s="3">
        <v>523.39800000000002</v>
      </c>
      <c r="P13" s="3"/>
      <c r="Q13" s="3">
        <f t="shared" si="1"/>
        <v>3006.1110000000003</v>
      </c>
      <c r="R13" s="3">
        <f>R12+B13-Q13</f>
        <v>-10158.743000000002</v>
      </c>
    </row>
    <row r="14" spans="1:20">
      <c r="A14" s="3" t="s">
        <v>3</v>
      </c>
      <c r="B14" s="5">
        <v>3649.78</v>
      </c>
      <c r="C14" s="17"/>
      <c r="D14" s="3">
        <v>930.1350000000001</v>
      </c>
      <c r="E14" s="3">
        <v>315.3</v>
      </c>
      <c r="F14" s="12">
        <v>97.743000000000009</v>
      </c>
      <c r="G14" s="3"/>
      <c r="H14" s="3"/>
      <c r="I14" s="3">
        <v>157.65</v>
      </c>
      <c r="J14" s="3">
        <v>94.59</v>
      </c>
      <c r="K14" s="3"/>
      <c r="L14" s="3"/>
      <c r="M14" s="12">
        <v>141.88500000000002</v>
      </c>
      <c r="N14" s="3">
        <v>127.6</v>
      </c>
      <c r="O14" s="3">
        <v>523.39800000000002</v>
      </c>
      <c r="P14" s="3"/>
      <c r="Q14" s="3">
        <f t="shared" si="1"/>
        <v>2388.3009999999999</v>
      </c>
      <c r="R14" s="3">
        <f>R13+B14-Q14</f>
        <v>-8897.264000000001</v>
      </c>
    </row>
    <row r="15" spans="1:20">
      <c r="A15" s="3" t="s">
        <v>4</v>
      </c>
      <c r="B15" s="5">
        <v>4036.33</v>
      </c>
      <c r="C15" s="17"/>
      <c r="D15" s="3">
        <v>930.1350000000001</v>
      </c>
      <c r="E15" s="3">
        <v>315.3</v>
      </c>
      <c r="F15" s="12">
        <v>97.743000000000009</v>
      </c>
      <c r="G15" s="3"/>
      <c r="H15" s="3"/>
      <c r="I15" s="3">
        <v>157.65</v>
      </c>
      <c r="J15" s="3">
        <v>94.59</v>
      </c>
      <c r="K15" s="3"/>
      <c r="L15" s="3"/>
      <c r="M15" s="12">
        <v>141.88500000000002</v>
      </c>
      <c r="N15" s="3">
        <v>0</v>
      </c>
      <c r="O15" s="3">
        <v>523.39800000000002</v>
      </c>
      <c r="P15" s="3"/>
      <c r="Q15" s="3">
        <f t="shared" si="1"/>
        <v>2260.701</v>
      </c>
      <c r="R15" s="3">
        <f>R14+B15-Q15</f>
        <v>-7121.6350000000011</v>
      </c>
    </row>
    <row r="16" spans="1:20">
      <c r="A16" s="3" t="s">
        <v>5</v>
      </c>
      <c r="B16" s="5">
        <v>2938.7</v>
      </c>
      <c r="C16" s="17"/>
      <c r="D16" s="3">
        <f>D15</f>
        <v>930.1350000000001</v>
      </c>
      <c r="E16" s="3">
        <f t="shared" ref="E16:O16" si="2">E15</f>
        <v>315.3</v>
      </c>
      <c r="F16" s="3">
        <f t="shared" si="2"/>
        <v>97.743000000000009</v>
      </c>
      <c r="G16" s="3"/>
      <c r="H16" s="3"/>
      <c r="I16" s="3">
        <f t="shared" si="2"/>
        <v>157.65</v>
      </c>
      <c r="J16" s="3">
        <f t="shared" si="2"/>
        <v>94.59</v>
      </c>
      <c r="K16" s="3"/>
      <c r="L16" s="3"/>
      <c r="M16" s="3">
        <f t="shared" si="2"/>
        <v>141.88500000000002</v>
      </c>
      <c r="N16" s="3">
        <v>829.92</v>
      </c>
      <c r="O16" s="3">
        <f t="shared" si="2"/>
        <v>523.39800000000002</v>
      </c>
      <c r="P16" s="3"/>
      <c r="Q16" s="3">
        <f t="shared" si="1"/>
        <v>3090.6210000000001</v>
      </c>
      <c r="R16" s="3">
        <f>R15+B16-Q16</f>
        <v>-7273.5560000000014</v>
      </c>
    </row>
    <row r="17" spans="1:18" s="33" customFormat="1">
      <c r="A17" s="6" t="s">
        <v>75</v>
      </c>
      <c r="B17" s="10">
        <f>SUM(B11:B16)</f>
        <v>23257.62</v>
      </c>
      <c r="C17" s="10">
        <f t="shared" ref="C17:Q17" si="3">SUM(C11:C16)</f>
        <v>0</v>
      </c>
      <c r="D17" s="10">
        <f t="shared" si="3"/>
        <v>5580.81</v>
      </c>
      <c r="E17" s="10">
        <f t="shared" si="3"/>
        <v>1891.8</v>
      </c>
      <c r="F17" s="10">
        <f t="shared" si="3"/>
        <v>586.45800000000008</v>
      </c>
      <c r="G17" s="10">
        <f t="shared" si="3"/>
        <v>0</v>
      </c>
      <c r="H17" s="10">
        <f t="shared" si="3"/>
        <v>0</v>
      </c>
      <c r="I17" s="10">
        <f t="shared" si="3"/>
        <v>945.9</v>
      </c>
      <c r="J17" s="10">
        <f t="shared" si="3"/>
        <v>567.54000000000008</v>
      </c>
      <c r="K17" s="10">
        <f t="shared" si="3"/>
        <v>0</v>
      </c>
      <c r="L17" s="10">
        <f t="shared" si="3"/>
        <v>810</v>
      </c>
      <c r="M17" s="10">
        <f t="shared" si="3"/>
        <v>851.31000000000006</v>
      </c>
      <c r="N17" s="10">
        <f t="shared" si="3"/>
        <v>1120.26</v>
      </c>
      <c r="O17" s="10">
        <f t="shared" si="3"/>
        <v>3140.3880000000004</v>
      </c>
      <c r="P17" s="10">
        <f t="shared" si="3"/>
        <v>0</v>
      </c>
      <c r="Q17" s="10">
        <f t="shared" si="3"/>
        <v>15494.466</v>
      </c>
      <c r="R17" s="6"/>
    </row>
    <row r="18" spans="1:18" s="29" customFormat="1">
      <c r="A18" s="43">
        <v>14.27</v>
      </c>
      <c r="B18" s="28"/>
      <c r="C18" s="28">
        <v>0.17</v>
      </c>
      <c r="D18" s="28">
        <v>2.65</v>
      </c>
      <c r="E18" s="28">
        <v>0.9</v>
      </c>
      <c r="F18" s="28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28"/>
      <c r="R18" s="3">
        <f>R16+B18-Q18</f>
        <v>-7273.5560000000014</v>
      </c>
    </row>
    <row r="19" spans="1:18">
      <c r="A19" s="3" t="s">
        <v>6</v>
      </c>
      <c r="B19" s="5">
        <v>5037.25</v>
      </c>
      <c r="C19" s="17">
        <f t="shared" ref="C19:C24" si="4">B19*2.5/100</f>
        <v>125.93125000000001</v>
      </c>
      <c r="D19" s="12">
        <f>D18*315.3</f>
        <v>835.54499999999996</v>
      </c>
      <c r="E19" s="12">
        <f t="shared" ref="E19:O19" si="5">E18*315.3</f>
        <v>283.77000000000004</v>
      </c>
      <c r="F19" s="12">
        <f t="shared" si="5"/>
        <v>157.65</v>
      </c>
      <c r="G19" s="12"/>
      <c r="H19" s="12"/>
      <c r="I19" s="12">
        <f t="shared" si="5"/>
        <v>126.12</v>
      </c>
      <c r="J19" s="12">
        <f t="shared" si="5"/>
        <v>94.59</v>
      </c>
      <c r="K19" s="12">
        <f t="shared" si="5"/>
        <v>34.683</v>
      </c>
      <c r="L19" s="12"/>
      <c r="M19" s="12">
        <f t="shared" si="5"/>
        <v>299.53500000000003</v>
      </c>
      <c r="N19" s="51">
        <v>4149.46</v>
      </c>
      <c r="O19" s="12">
        <f t="shared" si="5"/>
        <v>570.69299999999998</v>
      </c>
      <c r="P19" s="3"/>
      <c r="Q19" s="3">
        <f>SUM(C19:P19)</f>
        <v>6677.9772500000008</v>
      </c>
      <c r="R19" s="3">
        <f t="shared" ref="R19:R24" si="6">R18+B19-Q19</f>
        <v>-8914.2832500000022</v>
      </c>
    </row>
    <row r="20" spans="1:18">
      <c r="A20" s="3" t="s">
        <v>7</v>
      </c>
      <c r="B20" s="5">
        <v>4535.34</v>
      </c>
      <c r="C20" s="17">
        <f t="shared" si="4"/>
        <v>113.3835</v>
      </c>
      <c r="D20" s="3">
        <v>835.54499999999996</v>
      </c>
      <c r="E20" s="3">
        <v>283.77000000000004</v>
      </c>
      <c r="F20" s="3">
        <v>157.65</v>
      </c>
      <c r="G20" s="3"/>
      <c r="H20" s="3"/>
      <c r="I20" s="3">
        <v>126.12</v>
      </c>
      <c r="J20" s="3">
        <v>94.59</v>
      </c>
      <c r="K20" s="3">
        <v>34.68</v>
      </c>
      <c r="L20" s="3"/>
      <c r="M20" s="12">
        <v>299.53500000000003</v>
      </c>
      <c r="N20" s="19">
        <v>2350.88</v>
      </c>
      <c r="O20" s="3">
        <v>570.69299999999998</v>
      </c>
      <c r="P20" s="3"/>
      <c r="Q20" s="3">
        <f t="shared" ref="Q20:Q24" si="7">SUM(C20:P20)</f>
        <v>4866.8465000000006</v>
      </c>
      <c r="R20" s="3">
        <f t="shared" si="6"/>
        <v>-9245.7897500000036</v>
      </c>
    </row>
    <row r="21" spans="1:18">
      <c r="A21" s="3" t="s">
        <v>8</v>
      </c>
      <c r="B21" s="5">
        <v>4699.16</v>
      </c>
      <c r="C21" s="17">
        <f t="shared" si="4"/>
        <v>117.479</v>
      </c>
      <c r="D21" s="3">
        <v>835.54499999999996</v>
      </c>
      <c r="E21" s="3">
        <v>283.77000000000004</v>
      </c>
      <c r="F21" s="3">
        <v>157.65</v>
      </c>
      <c r="G21" s="3"/>
      <c r="H21" s="3"/>
      <c r="I21" s="3">
        <v>126.12</v>
      </c>
      <c r="J21" s="3">
        <v>94.59</v>
      </c>
      <c r="K21" s="3">
        <v>34.68</v>
      </c>
      <c r="L21" s="3"/>
      <c r="M21" s="12">
        <v>299.53500000000003</v>
      </c>
      <c r="N21" s="3">
        <v>1918.69</v>
      </c>
      <c r="O21" s="3">
        <v>570.69299999999998</v>
      </c>
      <c r="P21" s="3"/>
      <c r="Q21" s="3">
        <f t="shared" si="7"/>
        <v>4438.7520000000004</v>
      </c>
      <c r="R21" s="3">
        <f t="shared" si="6"/>
        <v>-8985.3817500000041</v>
      </c>
    </row>
    <row r="22" spans="1:18">
      <c r="A22" s="3" t="s">
        <v>9</v>
      </c>
      <c r="B22" s="5">
        <v>4451.13</v>
      </c>
      <c r="C22" s="17">
        <f t="shared" si="4"/>
        <v>111.27825000000001</v>
      </c>
      <c r="D22" s="3">
        <v>835.54499999999996</v>
      </c>
      <c r="E22" s="3">
        <v>283.77000000000004</v>
      </c>
      <c r="F22" s="3">
        <v>157.65</v>
      </c>
      <c r="G22" s="3"/>
      <c r="H22" s="3"/>
      <c r="I22" s="3">
        <v>126.12</v>
      </c>
      <c r="J22" s="3">
        <v>94.59</v>
      </c>
      <c r="K22" s="3">
        <v>34.68</v>
      </c>
      <c r="L22" s="3"/>
      <c r="M22" s="12">
        <v>299.53500000000003</v>
      </c>
      <c r="N22" s="3">
        <v>4226.78</v>
      </c>
      <c r="O22" s="3">
        <f>D4*2.16</f>
        <v>681.04800000000012</v>
      </c>
      <c r="P22" s="3"/>
      <c r="Q22" s="3">
        <f t="shared" si="7"/>
        <v>6850.9962499999992</v>
      </c>
      <c r="R22" s="3">
        <f t="shared" si="6"/>
        <v>-11385.248000000003</v>
      </c>
    </row>
    <row r="23" spans="1:18">
      <c r="A23" s="3" t="s">
        <v>10</v>
      </c>
      <c r="B23" s="5">
        <v>4506.4799999999996</v>
      </c>
      <c r="C23" s="17">
        <f t="shared" si="4"/>
        <v>112.66199999999999</v>
      </c>
      <c r="D23" s="3">
        <v>835.54499999999996</v>
      </c>
      <c r="E23" s="3">
        <v>283.77000000000004</v>
      </c>
      <c r="F23" s="3">
        <v>157.65</v>
      </c>
      <c r="G23" s="3"/>
      <c r="H23" s="3"/>
      <c r="I23" s="3">
        <v>126.12</v>
      </c>
      <c r="J23" s="3">
        <v>94.59</v>
      </c>
      <c r="K23" s="3">
        <v>34.68</v>
      </c>
      <c r="L23" s="3"/>
      <c r="M23" s="12">
        <v>299.53500000000003</v>
      </c>
      <c r="N23" s="3">
        <v>1558.37</v>
      </c>
      <c r="O23" s="3">
        <f>O22</f>
        <v>681.04800000000012</v>
      </c>
      <c r="P23" s="3"/>
      <c r="Q23" s="3">
        <f t="shared" si="7"/>
        <v>4183.97</v>
      </c>
      <c r="R23" s="3">
        <f t="shared" si="6"/>
        <v>-11062.738000000005</v>
      </c>
    </row>
    <row r="24" spans="1:18">
      <c r="A24" s="3" t="s">
        <v>11</v>
      </c>
      <c r="B24" s="5">
        <v>3832.95</v>
      </c>
      <c r="C24" s="17">
        <f t="shared" si="4"/>
        <v>95.823750000000004</v>
      </c>
      <c r="D24" s="3">
        <v>835.54499999999996</v>
      </c>
      <c r="E24" s="3">
        <v>283.77000000000004</v>
      </c>
      <c r="F24" s="3">
        <v>157.65</v>
      </c>
      <c r="G24" s="3"/>
      <c r="H24" s="3"/>
      <c r="I24" s="3">
        <v>126.12</v>
      </c>
      <c r="J24" s="3">
        <v>94.59</v>
      </c>
      <c r="K24" s="3">
        <v>34.68</v>
      </c>
      <c r="L24" s="3"/>
      <c r="M24" s="12">
        <v>299.53500000000003</v>
      </c>
      <c r="N24" s="3">
        <v>39.659999999999997</v>
      </c>
      <c r="O24" s="3">
        <f>O23</f>
        <v>681.04800000000012</v>
      </c>
      <c r="P24" s="3"/>
      <c r="Q24" s="3">
        <f t="shared" si="7"/>
        <v>2648.4217500000004</v>
      </c>
      <c r="R24" s="3">
        <f t="shared" si="6"/>
        <v>-9878.2097500000054</v>
      </c>
    </row>
    <row r="25" spans="1:18" s="33" customFormat="1">
      <c r="A25" s="6" t="s">
        <v>76</v>
      </c>
      <c r="B25" s="10">
        <f>SUM(B19:B24)</f>
        <v>27062.31</v>
      </c>
      <c r="C25" s="10">
        <f t="shared" ref="C25:Q25" si="8">SUM(C19:C24)</f>
        <v>676.55775000000006</v>
      </c>
      <c r="D25" s="10">
        <f t="shared" si="8"/>
        <v>5013.2699999999995</v>
      </c>
      <c r="E25" s="10">
        <f t="shared" si="8"/>
        <v>1702.6200000000001</v>
      </c>
      <c r="F25" s="10">
        <f t="shared" si="8"/>
        <v>945.9</v>
      </c>
      <c r="G25" s="10">
        <f t="shared" si="8"/>
        <v>0</v>
      </c>
      <c r="H25" s="10">
        <f t="shared" si="8"/>
        <v>0</v>
      </c>
      <c r="I25" s="10">
        <f t="shared" si="8"/>
        <v>756.72</v>
      </c>
      <c r="J25" s="10">
        <f t="shared" si="8"/>
        <v>567.54000000000008</v>
      </c>
      <c r="K25" s="10">
        <f t="shared" si="8"/>
        <v>208.08300000000003</v>
      </c>
      <c r="L25" s="10">
        <f t="shared" si="8"/>
        <v>0</v>
      </c>
      <c r="M25" s="10">
        <f t="shared" si="8"/>
        <v>1797.2100000000003</v>
      </c>
      <c r="N25" s="10">
        <f t="shared" si="8"/>
        <v>14243.84</v>
      </c>
      <c r="O25" s="10">
        <f t="shared" si="8"/>
        <v>3755.2230000000004</v>
      </c>
      <c r="P25" s="10">
        <f t="shared" si="8"/>
        <v>0</v>
      </c>
      <c r="Q25" s="10">
        <f t="shared" si="8"/>
        <v>29666.963750000003</v>
      </c>
      <c r="R25" s="6"/>
    </row>
    <row r="26" spans="1:18" s="36" customFormat="1">
      <c r="A26" s="34" t="s">
        <v>60</v>
      </c>
      <c r="B26" s="34">
        <f>B17+B25</f>
        <v>50319.93</v>
      </c>
      <c r="C26" s="34">
        <f t="shared" ref="C26:Q26" si="9">C17+C25</f>
        <v>676.55775000000006</v>
      </c>
      <c r="D26" s="34">
        <f t="shared" si="9"/>
        <v>10594.08</v>
      </c>
      <c r="E26" s="34">
        <f t="shared" si="9"/>
        <v>3594.42</v>
      </c>
      <c r="F26" s="34">
        <f t="shared" si="9"/>
        <v>1532.3580000000002</v>
      </c>
      <c r="G26" s="34">
        <f t="shared" si="9"/>
        <v>0</v>
      </c>
      <c r="H26" s="34">
        <f t="shared" si="9"/>
        <v>0</v>
      </c>
      <c r="I26" s="34">
        <f t="shared" si="9"/>
        <v>1702.62</v>
      </c>
      <c r="J26" s="34">
        <f t="shared" si="9"/>
        <v>1135.0800000000002</v>
      </c>
      <c r="K26" s="34">
        <f t="shared" si="9"/>
        <v>208.08300000000003</v>
      </c>
      <c r="L26" s="34">
        <f t="shared" si="9"/>
        <v>810</v>
      </c>
      <c r="M26" s="34">
        <f t="shared" si="9"/>
        <v>2648.5200000000004</v>
      </c>
      <c r="N26" s="34">
        <f t="shared" si="9"/>
        <v>15364.1</v>
      </c>
      <c r="O26" s="34">
        <f t="shared" si="9"/>
        <v>6895.6110000000008</v>
      </c>
      <c r="P26" s="34">
        <f t="shared" si="9"/>
        <v>0</v>
      </c>
      <c r="Q26" s="34">
        <f t="shared" si="9"/>
        <v>45161.429750000003</v>
      </c>
      <c r="R26" s="34">
        <f>D6+B26-Q26</f>
        <v>-9878.2097500000018</v>
      </c>
    </row>
    <row r="28" spans="1:18">
      <c r="A28" s="3" t="s">
        <v>64</v>
      </c>
      <c r="B28" s="19"/>
      <c r="C28" s="31"/>
      <c r="D28" s="20"/>
      <c r="E28" s="18">
        <v>160</v>
      </c>
    </row>
    <row r="29" spans="1:18">
      <c r="A29" s="79" t="s">
        <v>62</v>
      </c>
      <c r="B29" s="80"/>
      <c r="C29" s="80"/>
      <c r="D29" s="81"/>
      <c r="E29" s="18">
        <v>650</v>
      </c>
    </row>
  </sheetData>
  <mergeCells count="22">
    <mergeCell ref="R8:R9"/>
    <mergeCell ref="A1:R1"/>
    <mergeCell ref="A3:B3"/>
    <mergeCell ref="D3:E3"/>
    <mergeCell ref="F3:G3"/>
    <mergeCell ref="A4:B4"/>
    <mergeCell ref="A5:B5"/>
    <mergeCell ref="A6:B6"/>
    <mergeCell ref="M3:Q3"/>
    <mergeCell ref="M4:O4"/>
    <mergeCell ref="P4:Q4"/>
    <mergeCell ref="M5:O5"/>
    <mergeCell ref="P5:Q5"/>
    <mergeCell ref="A29:D29"/>
    <mergeCell ref="M6:O6"/>
    <mergeCell ref="P6:Q6"/>
    <mergeCell ref="A8:A9"/>
    <mergeCell ref="B8:B9"/>
    <mergeCell ref="D8:P8"/>
    <mergeCell ref="Q8:Q9"/>
    <mergeCell ref="M7:O7"/>
    <mergeCell ref="P7:Q7"/>
  </mergeCells>
  <pageMargins left="0.25" right="0.25" top="0.75" bottom="0.75" header="0.3" footer="0.3"/>
  <pageSetup paperSize="9" scale="97" orientation="landscape" verticalDpi="0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/>
  </sheetPr>
  <dimension ref="A1:S26"/>
  <sheetViews>
    <sheetView workbookViewId="0">
      <selection activeCell="C26" sqref="C26:O26"/>
    </sheetView>
  </sheetViews>
  <sheetFormatPr defaultRowHeight="15"/>
  <cols>
    <col min="1" max="1" width="13.7109375" customWidth="1"/>
    <col min="2" max="2" width="10.5703125" customWidth="1"/>
    <col min="3" max="3" width="7.5703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7.85546875" customWidth="1"/>
    <col min="13" max="13" width="10.28515625" customWidth="1"/>
    <col min="14" max="14" width="6.42578125" customWidth="1"/>
    <col min="15" max="15" width="7.5703125" customWidth="1"/>
    <col min="16" max="16" width="8.85546875" customWidth="1"/>
    <col min="17" max="17" width="9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32</v>
      </c>
      <c r="G3" s="67"/>
      <c r="H3" s="8" t="s">
        <v>41</v>
      </c>
      <c r="L3" s="78" t="s">
        <v>69</v>
      </c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104.2</v>
      </c>
      <c r="E4" s="8" t="s">
        <v>27</v>
      </c>
      <c r="L4" s="76" t="s">
        <v>70</v>
      </c>
      <c r="M4" s="76"/>
      <c r="N4" s="76"/>
      <c r="O4" s="74">
        <v>4822.84</v>
      </c>
      <c r="P4" s="74"/>
    </row>
    <row r="5" spans="1:19" ht="15.75" thickBot="1">
      <c r="A5" s="66" t="s">
        <v>13</v>
      </c>
      <c r="B5" s="67"/>
      <c r="C5" s="21"/>
      <c r="D5" s="1">
        <v>4</v>
      </c>
      <c r="L5" s="76" t="s">
        <v>71</v>
      </c>
      <c r="M5" s="76"/>
      <c r="N5" s="76"/>
      <c r="O5" s="74">
        <v>808.08</v>
      </c>
      <c r="P5" s="74"/>
    </row>
    <row r="6" spans="1:19" ht="15.75" thickBot="1">
      <c r="A6" s="66" t="s">
        <v>15</v>
      </c>
      <c r="B6" s="67"/>
      <c r="C6" s="21"/>
      <c r="D6" s="1">
        <v>7418.4</v>
      </c>
      <c r="L6" s="76" t="s">
        <v>72</v>
      </c>
      <c r="M6" s="76"/>
      <c r="N6" s="76"/>
      <c r="O6" s="74"/>
      <c r="P6" s="74"/>
    </row>
    <row r="7" spans="1:19">
      <c r="L7" s="75" t="s">
        <v>73</v>
      </c>
      <c r="M7" s="76"/>
      <c r="N7" s="76"/>
      <c r="O7" s="77">
        <f>SUM(O4:P6)</f>
        <v>5630.92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73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77</v>
      </c>
      <c r="L9" s="60" t="s">
        <v>92</v>
      </c>
      <c r="M9" s="48" t="s">
        <v>85</v>
      </c>
      <c r="N9" s="4" t="s">
        <v>28</v>
      </c>
      <c r="O9" s="7" t="s">
        <v>29</v>
      </c>
      <c r="P9" s="62"/>
      <c r="Q9" s="64"/>
      <c r="R9" s="2"/>
      <c r="S9" s="2"/>
    </row>
    <row r="10" spans="1:19" s="57" customFormat="1">
      <c r="A10" s="53">
        <f>SUM(D10:O10)</f>
        <v>11.11</v>
      </c>
      <c r="B10" s="28"/>
      <c r="C10" s="28"/>
      <c r="D10" s="28">
        <v>2.95</v>
      </c>
      <c r="E10" s="28">
        <v>1</v>
      </c>
      <c r="F10" s="28">
        <v>0.31</v>
      </c>
      <c r="G10" s="28">
        <v>0.22</v>
      </c>
      <c r="H10" s="28">
        <v>0</v>
      </c>
      <c r="I10" s="28">
        <v>0.5</v>
      </c>
      <c r="J10" s="28">
        <v>0</v>
      </c>
      <c r="K10" s="28">
        <v>0.1</v>
      </c>
      <c r="L10" s="28">
        <v>0.45</v>
      </c>
      <c r="M10" s="59">
        <v>3.92</v>
      </c>
      <c r="N10" s="55">
        <v>1.66</v>
      </c>
      <c r="O10" s="55"/>
      <c r="P10" s="56"/>
      <c r="Q10" s="56"/>
    </row>
    <row r="11" spans="1:19">
      <c r="A11" s="3" t="s">
        <v>0</v>
      </c>
      <c r="B11" s="5">
        <v>666.6</v>
      </c>
      <c r="C11" s="17"/>
      <c r="D11" s="3">
        <f>D10*104.2</f>
        <v>307.39000000000004</v>
      </c>
      <c r="E11" s="3">
        <f t="shared" ref="E11:N11" si="0">E10*104.2</f>
        <v>104.2</v>
      </c>
      <c r="F11" s="3">
        <f t="shared" si="0"/>
        <v>32.302</v>
      </c>
      <c r="G11" s="3"/>
      <c r="H11" s="3"/>
      <c r="I11" s="3">
        <f t="shared" si="0"/>
        <v>52.1</v>
      </c>
      <c r="J11" s="3">
        <f t="shared" si="0"/>
        <v>0</v>
      </c>
      <c r="K11" s="3"/>
      <c r="L11" s="3">
        <f t="shared" si="0"/>
        <v>46.89</v>
      </c>
      <c r="M11" s="3"/>
      <c r="N11" s="3">
        <f t="shared" si="0"/>
        <v>172.97200000000001</v>
      </c>
      <c r="O11" s="3"/>
      <c r="P11" s="3">
        <f t="shared" ref="P11:P16" si="1">SUM(D11:O11)</f>
        <v>715.85400000000004</v>
      </c>
      <c r="Q11" s="3">
        <f>D6+B11-P11</f>
        <v>7369.1459999999997</v>
      </c>
    </row>
    <row r="12" spans="1:19">
      <c r="A12" s="3" t="s">
        <v>1</v>
      </c>
      <c r="B12" s="5">
        <v>666.6</v>
      </c>
      <c r="C12" s="17"/>
      <c r="D12" s="3">
        <v>307.39000000000004</v>
      </c>
      <c r="E12" s="3">
        <v>104.2</v>
      </c>
      <c r="F12" s="12">
        <v>32.302</v>
      </c>
      <c r="G12" s="3"/>
      <c r="H12" s="3"/>
      <c r="I12" s="3">
        <v>52.1</v>
      </c>
      <c r="J12" s="3">
        <v>0</v>
      </c>
      <c r="K12" s="3"/>
      <c r="L12" s="3">
        <v>46.89</v>
      </c>
      <c r="M12" s="3">
        <v>22.25</v>
      </c>
      <c r="N12" s="3">
        <v>172.97200000000001</v>
      </c>
      <c r="O12" s="3"/>
      <c r="P12" s="3">
        <f t="shared" si="1"/>
        <v>738.10400000000004</v>
      </c>
      <c r="Q12" s="3">
        <f>Q11+B12-P12</f>
        <v>7297.6419999999998</v>
      </c>
    </row>
    <row r="13" spans="1:19">
      <c r="A13" s="3" t="s">
        <v>2</v>
      </c>
      <c r="B13" s="5">
        <v>666.6</v>
      </c>
      <c r="C13" s="17"/>
      <c r="D13" s="3">
        <v>307.39000000000004</v>
      </c>
      <c r="E13" s="3">
        <v>104.2</v>
      </c>
      <c r="F13" s="12">
        <v>32.302</v>
      </c>
      <c r="G13" s="3"/>
      <c r="H13" s="3"/>
      <c r="I13" s="3">
        <v>52.1</v>
      </c>
      <c r="J13" s="3"/>
      <c r="K13" s="3"/>
      <c r="L13" s="3">
        <v>46.89</v>
      </c>
      <c r="M13" s="3"/>
      <c r="N13" s="3">
        <v>172.97200000000001</v>
      </c>
      <c r="O13" s="3"/>
      <c r="P13" s="3">
        <f t="shared" si="1"/>
        <v>715.85400000000004</v>
      </c>
      <c r="Q13" s="3">
        <f>Q12+B13-P13</f>
        <v>7248.3879999999999</v>
      </c>
    </row>
    <row r="14" spans="1:19">
      <c r="A14" s="3" t="s">
        <v>3</v>
      </c>
      <c r="B14" s="5">
        <v>666.6</v>
      </c>
      <c r="C14" s="17"/>
      <c r="D14" s="3">
        <v>307.39000000000004</v>
      </c>
      <c r="E14" s="3">
        <v>104.2</v>
      </c>
      <c r="F14" s="12">
        <v>32.302</v>
      </c>
      <c r="G14" s="3"/>
      <c r="H14" s="3"/>
      <c r="I14" s="3">
        <v>52.1</v>
      </c>
      <c r="J14" s="3"/>
      <c r="K14" s="3"/>
      <c r="L14" s="3">
        <v>46.89</v>
      </c>
      <c r="M14" s="3"/>
      <c r="N14" s="3">
        <v>172.97200000000001</v>
      </c>
      <c r="O14" s="3"/>
      <c r="P14" s="3">
        <f t="shared" si="1"/>
        <v>715.85400000000004</v>
      </c>
      <c r="Q14" s="3">
        <f>Q13+B14-P14</f>
        <v>7199.134</v>
      </c>
    </row>
    <row r="15" spans="1:19">
      <c r="A15" s="3" t="s">
        <v>4</v>
      </c>
      <c r="B15" s="5">
        <v>666.6</v>
      </c>
      <c r="C15" s="17"/>
      <c r="D15" s="3">
        <v>307.39000000000004</v>
      </c>
      <c r="E15" s="3">
        <v>104.2</v>
      </c>
      <c r="F15" s="12">
        <v>32.302</v>
      </c>
      <c r="G15" s="3"/>
      <c r="H15" s="3"/>
      <c r="I15" s="3">
        <v>52.1</v>
      </c>
      <c r="J15" s="3"/>
      <c r="K15" s="3"/>
      <c r="L15" s="3">
        <v>46.89</v>
      </c>
      <c r="M15" s="3"/>
      <c r="N15" s="3">
        <v>172.97200000000001</v>
      </c>
      <c r="O15" s="3"/>
      <c r="P15" s="3">
        <f t="shared" si="1"/>
        <v>715.85400000000004</v>
      </c>
      <c r="Q15" s="3">
        <f>Q14+B15-P15</f>
        <v>7149.88</v>
      </c>
    </row>
    <row r="16" spans="1:19">
      <c r="A16" s="3" t="s">
        <v>5</v>
      </c>
      <c r="B16" s="5">
        <v>666.6</v>
      </c>
      <c r="C16" s="17"/>
      <c r="D16" s="3">
        <v>307.39000000000004</v>
      </c>
      <c r="E16" s="3">
        <v>104.2</v>
      </c>
      <c r="F16" s="12">
        <v>32.302</v>
      </c>
      <c r="G16" s="3"/>
      <c r="H16" s="3"/>
      <c r="I16" s="3">
        <v>52.1</v>
      </c>
      <c r="J16" s="3"/>
      <c r="K16" s="3"/>
      <c r="L16" s="3">
        <v>46.89</v>
      </c>
      <c r="M16" s="3"/>
      <c r="N16" s="3">
        <v>172.97200000000001</v>
      </c>
      <c r="O16" s="3"/>
      <c r="P16" s="3">
        <f t="shared" si="1"/>
        <v>715.85400000000004</v>
      </c>
      <c r="Q16" s="3">
        <f>Q15+B16-P16</f>
        <v>7100.6260000000002</v>
      </c>
    </row>
    <row r="17" spans="1:17" s="33" customFormat="1">
      <c r="A17" s="6" t="s">
        <v>75</v>
      </c>
      <c r="B17" s="10">
        <f>SUM(B11:B16)</f>
        <v>3999.6</v>
      </c>
      <c r="C17" s="10">
        <f t="shared" ref="C17:P17" si="2">SUM(C11:C16)</f>
        <v>0</v>
      </c>
      <c r="D17" s="10">
        <f t="shared" si="2"/>
        <v>1844.3400000000004</v>
      </c>
      <c r="E17" s="10">
        <f t="shared" si="2"/>
        <v>625.20000000000005</v>
      </c>
      <c r="F17" s="10">
        <f t="shared" si="2"/>
        <v>193.81199999999998</v>
      </c>
      <c r="G17" s="10">
        <f t="shared" si="2"/>
        <v>0</v>
      </c>
      <c r="H17" s="10">
        <f t="shared" si="2"/>
        <v>0</v>
      </c>
      <c r="I17" s="10">
        <f t="shared" si="2"/>
        <v>312.60000000000002</v>
      </c>
      <c r="J17" s="10">
        <f t="shared" si="2"/>
        <v>0</v>
      </c>
      <c r="K17" s="10">
        <f t="shared" si="2"/>
        <v>0</v>
      </c>
      <c r="L17" s="10">
        <f t="shared" si="2"/>
        <v>281.33999999999997</v>
      </c>
      <c r="M17" s="10">
        <f t="shared" si="2"/>
        <v>22.25</v>
      </c>
      <c r="N17" s="10">
        <f t="shared" si="2"/>
        <v>1037.8320000000001</v>
      </c>
      <c r="O17" s="10">
        <f t="shared" si="2"/>
        <v>0</v>
      </c>
      <c r="P17" s="10">
        <f t="shared" si="2"/>
        <v>4317.3740000000007</v>
      </c>
      <c r="Q17" s="6"/>
    </row>
    <row r="18" spans="1:17" s="29" customFormat="1">
      <c r="A18" s="43">
        <v>12.78</v>
      </c>
      <c r="B18" s="28"/>
      <c r="C18" s="28">
        <v>0.1</v>
      </c>
      <c r="D18" s="28">
        <v>2.65</v>
      </c>
      <c r="E18" s="28">
        <v>0.9</v>
      </c>
      <c r="F18" s="30"/>
      <c r="G18" s="28"/>
      <c r="H18" s="28"/>
      <c r="I18" s="28">
        <v>0.4</v>
      </c>
      <c r="J18" s="28"/>
      <c r="K18" s="28">
        <v>0.11</v>
      </c>
      <c r="L18" s="28">
        <v>0.95</v>
      </c>
      <c r="M18" s="42" t="s">
        <v>89</v>
      </c>
      <c r="N18" s="28">
        <v>1.81</v>
      </c>
      <c r="O18" s="28"/>
      <c r="P18" s="28"/>
      <c r="Q18" s="3">
        <f>Q16+B18-P18</f>
        <v>7100.6260000000002</v>
      </c>
    </row>
    <row r="19" spans="1:17">
      <c r="A19" s="3" t="s">
        <v>6</v>
      </c>
      <c r="B19" s="5">
        <v>666.6</v>
      </c>
      <c r="C19" s="17">
        <f t="shared" ref="C19:C24" si="3">B19*2.5/100</f>
        <v>16.664999999999999</v>
      </c>
      <c r="D19" s="3">
        <f>D18*104.2</f>
        <v>276.13</v>
      </c>
      <c r="E19" s="3">
        <f t="shared" ref="E19:N19" si="4">E18*104.2</f>
        <v>93.78</v>
      </c>
      <c r="F19" s="3"/>
      <c r="G19" s="3">
        <v>413</v>
      </c>
      <c r="H19" s="3"/>
      <c r="I19" s="3">
        <f t="shared" si="4"/>
        <v>41.680000000000007</v>
      </c>
      <c r="J19" s="3"/>
      <c r="K19" s="12">
        <f t="shared" si="4"/>
        <v>11.462</v>
      </c>
      <c r="L19" s="3">
        <f t="shared" si="4"/>
        <v>98.99</v>
      </c>
      <c r="M19" s="3">
        <v>21.66</v>
      </c>
      <c r="N19" s="3">
        <f t="shared" si="4"/>
        <v>188.602</v>
      </c>
      <c r="O19" s="3"/>
      <c r="P19" s="3">
        <f>SUM(C19:O19)</f>
        <v>1161.9690000000001</v>
      </c>
      <c r="Q19" s="3">
        <f t="shared" ref="Q19:Q24" si="5">Q18+B19-P19</f>
        <v>6605.2570000000005</v>
      </c>
    </row>
    <row r="20" spans="1:17">
      <c r="A20" s="3" t="s">
        <v>7</v>
      </c>
      <c r="B20" s="5">
        <v>766.8</v>
      </c>
      <c r="C20" s="17">
        <f t="shared" si="3"/>
        <v>19.170000000000002</v>
      </c>
      <c r="D20" s="3">
        <v>276.13</v>
      </c>
      <c r="E20" s="3">
        <v>93.78</v>
      </c>
      <c r="F20" s="3"/>
      <c r="G20" s="3"/>
      <c r="H20" s="3"/>
      <c r="I20" s="3">
        <v>41.680000000000007</v>
      </c>
      <c r="J20" s="3"/>
      <c r="K20" s="3">
        <v>11.46</v>
      </c>
      <c r="L20" s="3">
        <v>98.99</v>
      </c>
      <c r="M20" s="3"/>
      <c r="N20" s="3">
        <v>188.602</v>
      </c>
      <c r="O20" s="3"/>
      <c r="P20" s="3">
        <f t="shared" ref="P20:P24" si="6">SUM(C20:O20)</f>
        <v>729.81200000000001</v>
      </c>
      <c r="Q20" s="3">
        <f t="shared" si="5"/>
        <v>6642.2450000000008</v>
      </c>
    </row>
    <row r="21" spans="1:17">
      <c r="A21" s="3" t="s">
        <v>8</v>
      </c>
      <c r="B21" s="5">
        <v>5825.04</v>
      </c>
      <c r="C21" s="17">
        <f t="shared" si="3"/>
        <v>145.626</v>
      </c>
      <c r="D21" s="3">
        <v>276.13</v>
      </c>
      <c r="E21" s="3">
        <v>93.78</v>
      </c>
      <c r="F21" s="3"/>
      <c r="G21" s="3"/>
      <c r="H21" s="3"/>
      <c r="I21" s="3">
        <v>41.680000000000007</v>
      </c>
      <c r="J21" s="3"/>
      <c r="K21" s="3">
        <v>11.46</v>
      </c>
      <c r="L21" s="3">
        <v>98.99</v>
      </c>
      <c r="M21" s="3">
        <v>21.19</v>
      </c>
      <c r="N21" s="3">
        <v>188.602</v>
      </c>
      <c r="O21" s="3"/>
      <c r="P21" s="3">
        <f t="shared" si="6"/>
        <v>877.45799999999997</v>
      </c>
      <c r="Q21" s="3">
        <f t="shared" si="5"/>
        <v>11589.826999999999</v>
      </c>
    </row>
    <row r="22" spans="1:17">
      <c r="A22" s="3" t="s">
        <v>9</v>
      </c>
      <c r="B22" s="5">
        <v>766.8</v>
      </c>
      <c r="C22" s="17">
        <f t="shared" si="3"/>
        <v>19.170000000000002</v>
      </c>
      <c r="D22" s="3">
        <v>276.13</v>
      </c>
      <c r="E22" s="3">
        <v>93.78</v>
      </c>
      <c r="F22" s="3"/>
      <c r="G22" s="3"/>
      <c r="H22" s="3"/>
      <c r="I22" s="3">
        <v>41.680000000000007</v>
      </c>
      <c r="J22" s="3"/>
      <c r="K22" s="3">
        <v>11.46</v>
      </c>
      <c r="L22" s="3">
        <v>98.99</v>
      </c>
      <c r="M22" s="3">
        <v>50.39</v>
      </c>
      <c r="N22" s="3">
        <f>D4*2.16</f>
        <v>225.07200000000003</v>
      </c>
      <c r="O22" s="3"/>
      <c r="P22" s="3">
        <f t="shared" si="6"/>
        <v>816.67200000000003</v>
      </c>
      <c r="Q22" s="3">
        <f t="shared" si="5"/>
        <v>11539.954999999998</v>
      </c>
    </row>
    <row r="23" spans="1:17">
      <c r="A23" s="3" t="s">
        <v>10</v>
      </c>
      <c r="B23" s="5">
        <v>766.8</v>
      </c>
      <c r="C23" s="17">
        <f t="shared" si="3"/>
        <v>19.170000000000002</v>
      </c>
      <c r="D23" s="3">
        <v>276.13</v>
      </c>
      <c r="E23" s="3">
        <v>93.78</v>
      </c>
      <c r="F23" s="3"/>
      <c r="G23" s="3"/>
      <c r="H23" s="3"/>
      <c r="I23" s="3">
        <v>41.680000000000007</v>
      </c>
      <c r="J23" s="3"/>
      <c r="K23" s="3">
        <v>11.46</v>
      </c>
      <c r="L23" s="3">
        <v>98.99</v>
      </c>
      <c r="M23" s="3">
        <v>52.12</v>
      </c>
      <c r="N23" s="3">
        <f>N22</f>
        <v>225.07200000000003</v>
      </c>
      <c r="O23" s="3"/>
      <c r="P23" s="3">
        <f t="shared" si="6"/>
        <v>818.40200000000004</v>
      </c>
      <c r="Q23" s="3">
        <f t="shared" si="5"/>
        <v>11488.352999999997</v>
      </c>
    </row>
    <row r="24" spans="1:17">
      <c r="A24" s="3" t="s">
        <v>11</v>
      </c>
      <c r="B24" s="5">
        <v>766.8</v>
      </c>
      <c r="C24" s="17">
        <f t="shared" si="3"/>
        <v>19.170000000000002</v>
      </c>
      <c r="D24" s="3">
        <v>276.13</v>
      </c>
      <c r="E24" s="3">
        <v>93.78</v>
      </c>
      <c r="F24" s="3"/>
      <c r="G24" s="3"/>
      <c r="H24" s="3"/>
      <c r="I24" s="3">
        <v>41.680000000000007</v>
      </c>
      <c r="J24" s="3"/>
      <c r="K24" s="3">
        <v>11.46</v>
      </c>
      <c r="L24" s="3">
        <v>98.99</v>
      </c>
      <c r="M24" s="3"/>
      <c r="N24" s="3">
        <f>N23</f>
        <v>225.07200000000003</v>
      </c>
      <c r="O24" s="3"/>
      <c r="P24" s="3">
        <f t="shared" si="6"/>
        <v>766.28200000000004</v>
      </c>
      <c r="Q24" s="3">
        <f t="shared" si="5"/>
        <v>11488.870999999997</v>
      </c>
    </row>
    <row r="25" spans="1:17" s="33" customFormat="1">
      <c r="A25" s="6" t="s">
        <v>76</v>
      </c>
      <c r="B25" s="10">
        <f>SUM(B19:B24)</f>
        <v>9558.84</v>
      </c>
      <c r="C25" s="10">
        <f t="shared" ref="C25:P25" si="7">SUM(C19:C24)</f>
        <v>238.97100000000006</v>
      </c>
      <c r="D25" s="10">
        <f t="shared" si="7"/>
        <v>1656.7800000000002</v>
      </c>
      <c r="E25" s="10">
        <f t="shared" si="7"/>
        <v>562.67999999999995</v>
      </c>
      <c r="F25" s="10">
        <f t="shared" si="7"/>
        <v>0</v>
      </c>
      <c r="G25" s="10">
        <f t="shared" si="7"/>
        <v>413</v>
      </c>
      <c r="H25" s="10">
        <f t="shared" si="7"/>
        <v>0</v>
      </c>
      <c r="I25" s="10">
        <f t="shared" si="7"/>
        <v>250.08000000000004</v>
      </c>
      <c r="J25" s="10">
        <f t="shared" si="7"/>
        <v>0</v>
      </c>
      <c r="K25" s="10">
        <f t="shared" si="7"/>
        <v>68.762</v>
      </c>
      <c r="L25" s="10">
        <f t="shared" si="7"/>
        <v>593.93999999999994</v>
      </c>
      <c r="M25" s="10">
        <f t="shared" si="7"/>
        <v>145.36000000000001</v>
      </c>
      <c r="N25" s="10">
        <f t="shared" si="7"/>
        <v>1241.0220000000002</v>
      </c>
      <c r="O25" s="10">
        <f t="shared" si="7"/>
        <v>0</v>
      </c>
      <c r="P25" s="10">
        <f t="shared" si="7"/>
        <v>5170.5950000000003</v>
      </c>
      <c r="Q25" s="6"/>
    </row>
    <row r="26" spans="1:17" s="36" customFormat="1">
      <c r="A26" s="34" t="s">
        <v>60</v>
      </c>
      <c r="B26" s="34">
        <f>B17+B25</f>
        <v>13558.44</v>
      </c>
      <c r="C26" s="34">
        <f t="shared" ref="C26:P26" si="8">C17+C25</f>
        <v>238.97100000000006</v>
      </c>
      <c r="D26" s="34">
        <f t="shared" si="8"/>
        <v>3501.1200000000008</v>
      </c>
      <c r="E26" s="34">
        <f t="shared" si="8"/>
        <v>1187.8800000000001</v>
      </c>
      <c r="F26" s="34">
        <f t="shared" si="8"/>
        <v>193.81199999999998</v>
      </c>
      <c r="G26" s="34">
        <f t="shared" si="8"/>
        <v>413</v>
      </c>
      <c r="H26" s="34">
        <f t="shared" si="8"/>
        <v>0</v>
      </c>
      <c r="I26" s="34">
        <f t="shared" si="8"/>
        <v>562.68000000000006</v>
      </c>
      <c r="J26" s="34">
        <f t="shared" si="8"/>
        <v>0</v>
      </c>
      <c r="K26" s="34">
        <f t="shared" si="8"/>
        <v>68.762</v>
      </c>
      <c r="L26" s="34">
        <f t="shared" si="8"/>
        <v>875.28</v>
      </c>
      <c r="M26" s="34">
        <f t="shared" si="8"/>
        <v>167.61</v>
      </c>
      <c r="N26" s="34">
        <f t="shared" si="8"/>
        <v>2278.8540000000003</v>
      </c>
      <c r="O26" s="34">
        <f t="shared" si="8"/>
        <v>0</v>
      </c>
      <c r="P26" s="34">
        <f t="shared" si="8"/>
        <v>9487.969000000001</v>
      </c>
      <c r="Q26" s="34">
        <f>D6+B26-P26</f>
        <v>11488.870999999999</v>
      </c>
    </row>
  </sheetData>
  <mergeCells count="21">
    <mergeCell ref="Q8:Q9"/>
    <mergeCell ref="A1:Q1"/>
    <mergeCell ref="A3:B3"/>
    <mergeCell ref="D3:E3"/>
    <mergeCell ref="F3:G3"/>
    <mergeCell ref="A4:B4"/>
    <mergeCell ref="A5:B5"/>
    <mergeCell ref="L3:P3"/>
    <mergeCell ref="L4:N4"/>
    <mergeCell ref="O4:P4"/>
    <mergeCell ref="L5:N5"/>
    <mergeCell ref="O5:P5"/>
    <mergeCell ref="L6:N6"/>
    <mergeCell ref="O6:P6"/>
    <mergeCell ref="A6:B6"/>
    <mergeCell ref="A8:A9"/>
    <mergeCell ref="B8:B9"/>
    <mergeCell ref="D8:O8"/>
    <mergeCell ref="L7:N7"/>
    <mergeCell ref="O7:P7"/>
    <mergeCell ref="P8:P9"/>
  </mergeCells>
  <pageMargins left="0.25" right="0.25" top="0.75" bottom="0.75" header="0.3" footer="0.3"/>
  <pageSetup paperSize="9" scale="8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5"/>
  </sheetPr>
  <dimension ref="A1:S28"/>
  <sheetViews>
    <sheetView topLeftCell="B4" workbookViewId="0">
      <selection activeCell="N20" sqref="N20"/>
    </sheetView>
  </sheetViews>
  <sheetFormatPr defaultRowHeight="15"/>
  <cols>
    <col min="1" max="1" width="13.28515625" customWidth="1"/>
    <col min="2" max="2" width="10.85546875" customWidth="1"/>
    <col min="3" max="3" width="8.28515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0.28515625" customWidth="1"/>
    <col min="15" max="15" width="6.42578125" customWidth="1"/>
    <col min="16" max="17" width="9.140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32</v>
      </c>
      <c r="G3" s="67"/>
      <c r="H3" s="8" t="s">
        <v>42</v>
      </c>
      <c r="M3" s="78" t="s">
        <v>69</v>
      </c>
      <c r="N3" s="78"/>
      <c r="O3" s="78"/>
      <c r="P3" s="78"/>
      <c r="Q3" s="78"/>
    </row>
    <row r="4" spans="1:19" ht="15.75" thickBot="1">
      <c r="A4" s="66" t="s">
        <v>14</v>
      </c>
      <c r="B4" s="67"/>
      <c r="C4" s="21"/>
      <c r="D4" s="1">
        <v>536.6</v>
      </c>
      <c r="E4" s="8" t="s">
        <v>27</v>
      </c>
      <c r="M4" s="76" t="s">
        <v>70</v>
      </c>
      <c r="N4" s="76"/>
      <c r="O4" s="76"/>
      <c r="P4" s="74">
        <v>15315.15</v>
      </c>
      <c r="Q4" s="74"/>
    </row>
    <row r="5" spans="1:19" ht="15.75" thickBot="1">
      <c r="A5" s="66" t="s">
        <v>13</v>
      </c>
      <c r="B5" s="67"/>
      <c r="C5" s="21"/>
      <c r="D5" s="1">
        <v>2</v>
      </c>
      <c r="M5" s="76" t="s">
        <v>79</v>
      </c>
      <c r="N5" s="76"/>
      <c r="O5" s="76"/>
      <c r="P5" s="74">
        <v>18219</v>
      </c>
      <c r="Q5" s="74"/>
    </row>
    <row r="6" spans="1:19" ht="15.75" thickBot="1">
      <c r="A6" s="66" t="s">
        <v>15</v>
      </c>
      <c r="B6" s="67"/>
      <c r="C6" s="21"/>
      <c r="D6" s="1">
        <v>2437.38</v>
      </c>
      <c r="M6" s="76" t="s">
        <v>72</v>
      </c>
      <c r="N6" s="76"/>
      <c r="O6" s="76"/>
      <c r="P6" s="74"/>
      <c r="Q6" s="74"/>
    </row>
    <row r="7" spans="1:19">
      <c r="M7" s="75" t="s">
        <v>73</v>
      </c>
      <c r="N7" s="76"/>
      <c r="O7" s="76"/>
      <c r="P7" s="77">
        <f>SUM(P4:Q6)</f>
        <v>33534.15</v>
      </c>
      <c r="Q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7225.21</v>
      </c>
      <c r="C11" s="17"/>
      <c r="D11" s="3">
        <f>D10*536.6</f>
        <v>1582.9700000000003</v>
      </c>
      <c r="E11" s="3">
        <f>E10*536.6</f>
        <v>590.2600000000001</v>
      </c>
      <c r="F11" s="3">
        <f>F10*536.6</f>
        <v>268.3</v>
      </c>
      <c r="G11" s="3"/>
      <c r="H11" s="3"/>
      <c r="I11" s="3">
        <f t="shared" ref="I11:M11" si="0">I10*536.6</f>
        <v>268.3</v>
      </c>
      <c r="J11" s="3">
        <f t="shared" si="0"/>
        <v>160.97999999999999</v>
      </c>
      <c r="K11" s="3"/>
      <c r="L11" s="3"/>
      <c r="M11" s="3">
        <f t="shared" si="0"/>
        <v>241.47000000000003</v>
      </c>
      <c r="N11" s="3">
        <v>260.08999999999997</v>
      </c>
      <c r="O11" s="3">
        <f>O10*536.6</f>
        <v>890.75599999999997</v>
      </c>
      <c r="P11" s="3">
        <f t="shared" ref="P11:P16" si="1">SUM(D11:O11)</f>
        <v>4263.1260000000011</v>
      </c>
      <c r="Q11" s="3">
        <f>D6+B11-P11</f>
        <v>5399.463999999999</v>
      </c>
    </row>
    <row r="12" spans="1:19">
      <c r="A12" s="3" t="s">
        <v>1</v>
      </c>
      <c r="B12" s="5">
        <v>9850.7000000000007</v>
      </c>
      <c r="C12" s="17"/>
      <c r="D12" s="3">
        <v>1582.97</v>
      </c>
      <c r="E12" s="3">
        <v>590.26</v>
      </c>
      <c r="F12" s="3">
        <v>268.3</v>
      </c>
      <c r="G12" s="3"/>
      <c r="H12" s="3"/>
      <c r="I12" s="3">
        <v>268.3</v>
      </c>
      <c r="J12" s="3">
        <v>160.97999999999999</v>
      </c>
      <c r="K12" s="3"/>
      <c r="L12" s="3"/>
      <c r="M12" s="3">
        <v>241.47</v>
      </c>
      <c r="N12" s="3">
        <v>3414.17</v>
      </c>
      <c r="O12" s="3">
        <v>890.8</v>
      </c>
      <c r="P12" s="3">
        <f t="shared" si="1"/>
        <v>7417.2500000000009</v>
      </c>
      <c r="Q12" s="3">
        <f>Q11+B12-P12</f>
        <v>7832.9139999999998</v>
      </c>
    </row>
    <row r="13" spans="1:19">
      <c r="A13" s="3" t="s">
        <v>2</v>
      </c>
      <c r="B13" s="5">
        <v>7596.23</v>
      </c>
      <c r="C13" s="17"/>
      <c r="D13" s="3">
        <v>1582.97</v>
      </c>
      <c r="E13" s="3">
        <v>590.26</v>
      </c>
      <c r="F13" s="3">
        <v>268.3</v>
      </c>
      <c r="G13" s="3"/>
      <c r="H13" s="3"/>
      <c r="I13" s="3">
        <v>268.3</v>
      </c>
      <c r="J13" s="3">
        <v>160.97999999999999</v>
      </c>
      <c r="K13" s="3"/>
      <c r="L13" s="3"/>
      <c r="M13" s="3">
        <v>241.47</v>
      </c>
      <c r="N13" s="3">
        <v>1959.85</v>
      </c>
      <c r="O13" s="3">
        <v>890.8</v>
      </c>
      <c r="P13" s="3">
        <f t="shared" si="1"/>
        <v>5962.93</v>
      </c>
      <c r="Q13" s="3">
        <f>Q12+B13-P13</f>
        <v>9466.2139999999999</v>
      </c>
    </row>
    <row r="14" spans="1:19">
      <c r="A14" s="3" t="s">
        <v>3</v>
      </c>
      <c r="B14" s="5">
        <v>7869.33</v>
      </c>
      <c r="C14" s="17"/>
      <c r="D14" s="3">
        <v>1582.97</v>
      </c>
      <c r="E14" s="3">
        <v>590.26</v>
      </c>
      <c r="F14" s="3">
        <v>268.3</v>
      </c>
      <c r="G14" s="3"/>
      <c r="H14" s="3">
        <v>1920</v>
      </c>
      <c r="I14" s="3">
        <v>268.3</v>
      </c>
      <c r="J14" s="3">
        <v>160.97999999999999</v>
      </c>
      <c r="K14" s="3"/>
      <c r="L14" s="3"/>
      <c r="M14" s="3">
        <v>241.47</v>
      </c>
      <c r="N14" s="3">
        <v>2520.9</v>
      </c>
      <c r="O14" s="3">
        <v>890.8</v>
      </c>
      <c r="P14" s="3">
        <f t="shared" si="1"/>
        <v>8443.98</v>
      </c>
      <c r="Q14" s="3">
        <f>Q13+B14-P14</f>
        <v>8891.5640000000021</v>
      </c>
    </row>
    <row r="15" spans="1:19">
      <c r="A15" s="3" t="s">
        <v>4</v>
      </c>
      <c r="B15" s="5">
        <v>7224.53</v>
      </c>
      <c r="C15" s="17"/>
      <c r="D15" s="3">
        <v>1582.97</v>
      </c>
      <c r="E15" s="3">
        <v>590.26</v>
      </c>
      <c r="F15" s="3">
        <v>268.3</v>
      </c>
      <c r="G15" s="3"/>
      <c r="H15" s="3"/>
      <c r="I15" s="3">
        <v>268.3</v>
      </c>
      <c r="J15" s="3">
        <v>160.97999999999999</v>
      </c>
      <c r="K15" s="3"/>
      <c r="L15" s="3"/>
      <c r="M15" s="3">
        <v>241.47</v>
      </c>
      <c r="N15" s="3">
        <v>2197.06</v>
      </c>
      <c r="O15" s="3">
        <v>890.8</v>
      </c>
      <c r="P15" s="3">
        <f t="shared" si="1"/>
        <v>6200.14</v>
      </c>
      <c r="Q15" s="3">
        <f>Q14+B15-P15</f>
        <v>9915.9540000000015</v>
      </c>
    </row>
    <row r="16" spans="1:19">
      <c r="A16" s="3" t="s">
        <v>5</v>
      </c>
      <c r="B16" s="5">
        <v>7313.98</v>
      </c>
      <c r="C16" s="17"/>
      <c r="D16" s="3">
        <v>1582.97</v>
      </c>
      <c r="E16" s="3">
        <v>590.26</v>
      </c>
      <c r="F16" s="3">
        <v>268.3</v>
      </c>
      <c r="G16" s="3"/>
      <c r="H16" s="3"/>
      <c r="I16" s="3">
        <v>268.3</v>
      </c>
      <c r="J16" s="3">
        <v>160.97999999999999</v>
      </c>
      <c r="K16" s="3"/>
      <c r="L16" s="3"/>
      <c r="M16" s="3">
        <v>241.47</v>
      </c>
      <c r="N16" s="3">
        <v>1424.17</v>
      </c>
      <c r="O16" s="3">
        <v>890.8</v>
      </c>
      <c r="P16" s="3">
        <f t="shared" si="1"/>
        <v>5427.2500000000009</v>
      </c>
      <c r="Q16" s="3">
        <f>Q15+B16-P16</f>
        <v>11802.684000000001</v>
      </c>
    </row>
    <row r="17" spans="1:18" s="33" customFormat="1">
      <c r="A17" s="6" t="s">
        <v>75</v>
      </c>
      <c r="B17" s="10">
        <f>SUM(B11:B16)</f>
        <v>47079.979999999996</v>
      </c>
      <c r="C17" s="10">
        <f t="shared" ref="C17:P17" si="2">SUM(C11:C16)</f>
        <v>0</v>
      </c>
      <c r="D17" s="10">
        <f t="shared" si="2"/>
        <v>9497.8200000000015</v>
      </c>
      <c r="E17" s="10">
        <f t="shared" si="2"/>
        <v>3541.5600000000004</v>
      </c>
      <c r="F17" s="10">
        <f t="shared" si="2"/>
        <v>1609.8</v>
      </c>
      <c r="G17" s="10">
        <f t="shared" si="2"/>
        <v>0</v>
      </c>
      <c r="H17" s="10">
        <f t="shared" si="2"/>
        <v>1920</v>
      </c>
      <c r="I17" s="10">
        <f t="shared" si="2"/>
        <v>1609.8</v>
      </c>
      <c r="J17" s="10">
        <f t="shared" si="2"/>
        <v>965.88</v>
      </c>
      <c r="K17" s="10">
        <f t="shared" si="2"/>
        <v>0</v>
      </c>
      <c r="L17" s="10">
        <f t="shared" si="2"/>
        <v>0</v>
      </c>
      <c r="M17" s="10">
        <f t="shared" si="2"/>
        <v>1448.8200000000002</v>
      </c>
      <c r="N17" s="10">
        <f t="shared" si="2"/>
        <v>11776.24</v>
      </c>
      <c r="O17" s="10">
        <f t="shared" si="2"/>
        <v>5344.7560000000003</v>
      </c>
      <c r="P17" s="10">
        <f t="shared" si="2"/>
        <v>37714.676000000007</v>
      </c>
      <c r="Q17" s="6"/>
    </row>
    <row r="18" spans="1:18" s="29" customFormat="1">
      <c r="A18" s="43">
        <v>16.57</v>
      </c>
      <c r="B18" s="28"/>
      <c r="C18" s="28">
        <v>0.6</v>
      </c>
      <c r="D18" s="28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88</v>
      </c>
      <c r="O18" s="28">
        <v>1.81</v>
      </c>
      <c r="P18" s="28"/>
      <c r="Q18" s="3">
        <f>Q16+B18-P18</f>
        <v>11802.684000000001</v>
      </c>
    </row>
    <row r="19" spans="1:18">
      <c r="A19" s="3" t="s">
        <v>6</v>
      </c>
      <c r="B19" s="5">
        <v>8539.44</v>
      </c>
      <c r="C19" s="17">
        <f t="shared" ref="C19:C24" si="3">B19*2.5/100</f>
        <v>213.48600000000002</v>
      </c>
      <c r="D19" s="3">
        <f>D18*536.6</f>
        <v>1421.99</v>
      </c>
      <c r="E19" s="3">
        <f t="shared" ref="E19:O19" si="4">E18*536.6</f>
        <v>482.94000000000005</v>
      </c>
      <c r="F19" s="3">
        <f t="shared" si="4"/>
        <v>268.3</v>
      </c>
      <c r="G19" s="3">
        <v>4636.01</v>
      </c>
      <c r="H19" s="3"/>
      <c r="I19" s="3">
        <f t="shared" si="4"/>
        <v>214.64000000000001</v>
      </c>
      <c r="J19" s="3">
        <f t="shared" si="4"/>
        <v>160.97999999999999</v>
      </c>
      <c r="K19" s="12">
        <f t="shared" si="4"/>
        <v>59.026000000000003</v>
      </c>
      <c r="L19" s="12"/>
      <c r="M19" s="3">
        <f t="shared" si="4"/>
        <v>509.77</v>
      </c>
      <c r="N19" s="19">
        <v>16694.88</v>
      </c>
      <c r="O19" s="3">
        <f t="shared" si="4"/>
        <v>971.24600000000009</v>
      </c>
      <c r="P19" s="3">
        <f>SUM(C19:O19)</f>
        <v>25633.268</v>
      </c>
      <c r="Q19" s="3">
        <f t="shared" ref="Q19:Q24" si="5">Q18+B19-P19</f>
        <v>-5291.1439999999966</v>
      </c>
    </row>
    <row r="20" spans="1:18">
      <c r="A20" s="3" t="s">
        <v>7</v>
      </c>
      <c r="B20" s="5">
        <v>8290</v>
      </c>
      <c r="C20" s="17">
        <f t="shared" si="3"/>
        <v>207.25</v>
      </c>
      <c r="D20" s="3">
        <v>1421.99</v>
      </c>
      <c r="E20" s="3">
        <v>482.94000000000005</v>
      </c>
      <c r="F20" s="3">
        <v>268.3</v>
      </c>
      <c r="G20" s="3"/>
      <c r="H20" s="3"/>
      <c r="I20" s="3">
        <v>214.64000000000001</v>
      </c>
      <c r="J20" s="3">
        <v>160.97999999999999</v>
      </c>
      <c r="K20" s="3">
        <v>59.03</v>
      </c>
      <c r="L20" s="3"/>
      <c r="M20" s="3">
        <v>509.77</v>
      </c>
      <c r="N20" s="19">
        <v>827.36</v>
      </c>
      <c r="O20" s="3">
        <v>971.24600000000009</v>
      </c>
      <c r="P20" s="3">
        <f t="shared" ref="P20:P24" si="6">SUM(C20:O20)</f>
        <v>5123.5060000000003</v>
      </c>
      <c r="Q20" s="3">
        <f t="shared" si="5"/>
        <v>-2124.6499999999969</v>
      </c>
    </row>
    <row r="21" spans="1:18">
      <c r="A21" s="3" t="s">
        <v>8</v>
      </c>
      <c r="B21" s="5">
        <v>8144</v>
      </c>
      <c r="C21" s="17">
        <f t="shared" si="3"/>
        <v>203.6</v>
      </c>
      <c r="D21" s="3">
        <v>1421.99</v>
      </c>
      <c r="E21" s="3">
        <v>482.94000000000005</v>
      </c>
      <c r="F21" s="3">
        <v>268.3</v>
      </c>
      <c r="G21" s="3"/>
      <c r="H21" s="3"/>
      <c r="I21" s="3">
        <v>214.64000000000001</v>
      </c>
      <c r="J21" s="3">
        <v>160.97999999999999</v>
      </c>
      <c r="K21" s="3">
        <v>59.03</v>
      </c>
      <c r="L21" s="3"/>
      <c r="M21" s="3">
        <v>509.77</v>
      </c>
      <c r="N21" s="3">
        <v>6409.9</v>
      </c>
      <c r="O21" s="3">
        <v>971.24600000000009</v>
      </c>
      <c r="P21" s="3">
        <f t="shared" si="6"/>
        <v>10702.396000000001</v>
      </c>
      <c r="Q21" s="3">
        <f t="shared" si="5"/>
        <v>-4683.0459999999975</v>
      </c>
    </row>
    <row r="22" spans="1:18">
      <c r="A22" s="3" t="s">
        <v>9</v>
      </c>
      <c r="B22" s="5">
        <v>10040.73</v>
      </c>
      <c r="C22" s="17">
        <f t="shared" si="3"/>
        <v>251.01824999999997</v>
      </c>
      <c r="D22" s="3">
        <v>1421.99</v>
      </c>
      <c r="E22" s="3">
        <v>482.94000000000005</v>
      </c>
      <c r="F22" s="3">
        <v>268.3</v>
      </c>
      <c r="G22" s="3"/>
      <c r="H22" s="3"/>
      <c r="I22" s="3">
        <v>214.64000000000001</v>
      </c>
      <c r="J22" s="3">
        <v>160.97999999999999</v>
      </c>
      <c r="K22" s="3">
        <v>59.03</v>
      </c>
      <c r="L22" s="3"/>
      <c r="M22" s="3">
        <v>509.77</v>
      </c>
      <c r="N22" s="3">
        <v>739.17</v>
      </c>
      <c r="O22" s="3">
        <f>D4*2.16</f>
        <v>1159.056</v>
      </c>
      <c r="P22" s="3">
        <f t="shared" si="6"/>
        <v>5266.8942499999994</v>
      </c>
      <c r="Q22" s="3">
        <f t="shared" si="5"/>
        <v>90.789750000002641</v>
      </c>
    </row>
    <row r="23" spans="1:18">
      <c r="A23" s="3" t="s">
        <v>10</v>
      </c>
      <c r="B23" s="5">
        <v>9153.42</v>
      </c>
      <c r="C23" s="17">
        <f t="shared" si="3"/>
        <v>228.8355</v>
      </c>
      <c r="D23" s="3">
        <v>1421.99</v>
      </c>
      <c r="E23" s="3">
        <v>482.94000000000005</v>
      </c>
      <c r="F23" s="3">
        <v>268.3</v>
      </c>
      <c r="G23" s="3"/>
      <c r="H23" s="3"/>
      <c r="I23" s="3">
        <v>214.64000000000001</v>
      </c>
      <c r="J23" s="3">
        <v>160.97999999999999</v>
      </c>
      <c r="K23" s="3">
        <v>59.03</v>
      </c>
      <c r="L23" s="3"/>
      <c r="M23" s="3">
        <v>509.77</v>
      </c>
      <c r="N23" s="3">
        <v>268.42</v>
      </c>
      <c r="O23" s="3">
        <f>O22</f>
        <v>1159.056</v>
      </c>
      <c r="P23" s="3">
        <f t="shared" si="6"/>
        <v>4773.9615000000003</v>
      </c>
      <c r="Q23" s="3">
        <f t="shared" si="5"/>
        <v>4470.2482500000015</v>
      </c>
    </row>
    <row r="24" spans="1:18">
      <c r="A24" s="3" t="s">
        <v>11</v>
      </c>
      <c r="B24" s="5">
        <v>8894.6299999999992</v>
      </c>
      <c r="C24" s="17">
        <f t="shared" si="3"/>
        <v>222.36574999999996</v>
      </c>
      <c r="D24" s="3">
        <v>1421.99</v>
      </c>
      <c r="E24" s="3">
        <v>482.94000000000005</v>
      </c>
      <c r="F24" s="3">
        <v>268.3</v>
      </c>
      <c r="G24" s="3">
        <v>391</v>
      </c>
      <c r="H24" s="3">
        <v>1200</v>
      </c>
      <c r="I24" s="3">
        <v>214.64000000000001</v>
      </c>
      <c r="J24" s="3">
        <v>160.97999999999999</v>
      </c>
      <c r="K24" s="3">
        <v>59.03</v>
      </c>
      <c r="L24" s="3"/>
      <c r="M24" s="3">
        <v>509.77</v>
      </c>
      <c r="N24" s="3">
        <v>1016.52</v>
      </c>
      <c r="O24" s="3">
        <f>O23</f>
        <v>1159.056</v>
      </c>
      <c r="P24" s="3">
        <f t="shared" si="6"/>
        <v>7106.5917500000014</v>
      </c>
      <c r="Q24" s="3">
        <f t="shared" si="5"/>
        <v>6258.2865000000002</v>
      </c>
    </row>
    <row r="25" spans="1:18" s="33" customFormat="1">
      <c r="A25" s="6" t="s">
        <v>76</v>
      </c>
      <c r="B25" s="10">
        <f>SUM(B19:B24)</f>
        <v>53062.219999999994</v>
      </c>
      <c r="C25" s="10">
        <f t="shared" ref="C25:P25" si="7">SUM(C19:C24)</f>
        <v>1326.5554999999999</v>
      </c>
      <c r="D25" s="10">
        <f t="shared" si="7"/>
        <v>8531.94</v>
      </c>
      <c r="E25" s="10">
        <f t="shared" si="7"/>
        <v>2897.6400000000003</v>
      </c>
      <c r="F25" s="10">
        <f t="shared" si="7"/>
        <v>1609.8</v>
      </c>
      <c r="G25" s="10">
        <f t="shared" si="7"/>
        <v>5027.01</v>
      </c>
      <c r="H25" s="10">
        <f t="shared" si="7"/>
        <v>1200</v>
      </c>
      <c r="I25" s="10">
        <f t="shared" si="7"/>
        <v>1287.8400000000001</v>
      </c>
      <c r="J25" s="10">
        <f t="shared" si="7"/>
        <v>965.88</v>
      </c>
      <c r="K25" s="10">
        <f t="shared" si="7"/>
        <v>354.17600000000004</v>
      </c>
      <c r="L25" s="10">
        <f t="shared" si="7"/>
        <v>0</v>
      </c>
      <c r="M25" s="10">
        <f t="shared" si="7"/>
        <v>3058.62</v>
      </c>
      <c r="N25" s="10">
        <f t="shared" si="7"/>
        <v>25956.249999999996</v>
      </c>
      <c r="O25" s="10">
        <f t="shared" si="7"/>
        <v>6390.9060000000009</v>
      </c>
      <c r="P25" s="10">
        <f t="shared" si="7"/>
        <v>58606.617499999993</v>
      </c>
      <c r="Q25" s="6"/>
    </row>
    <row r="26" spans="1:18" s="36" customFormat="1">
      <c r="A26" s="34" t="s">
        <v>60</v>
      </c>
      <c r="B26" s="34">
        <f>B17+B25</f>
        <v>100142.19999999998</v>
      </c>
      <c r="C26" s="34">
        <f t="shared" ref="C26:O26" si="8">C17+C25</f>
        <v>1326.5554999999999</v>
      </c>
      <c r="D26" s="34">
        <f t="shared" si="8"/>
        <v>18029.760000000002</v>
      </c>
      <c r="E26" s="34">
        <f t="shared" si="8"/>
        <v>6439.2000000000007</v>
      </c>
      <c r="F26" s="34">
        <f t="shared" si="8"/>
        <v>3219.6</v>
      </c>
      <c r="G26" s="34">
        <f t="shared" si="8"/>
        <v>5027.01</v>
      </c>
      <c r="H26" s="34">
        <f t="shared" si="8"/>
        <v>3120</v>
      </c>
      <c r="I26" s="34">
        <f t="shared" si="8"/>
        <v>2897.6400000000003</v>
      </c>
      <c r="J26" s="34">
        <f t="shared" si="8"/>
        <v>1931.76</v>
      </c>
      <c r="K26" s="34">
        <f t="shared" si="8"/>
        <v>354.17600000000004</v>
      </c>
      <c r="L26" s="34">
        <f t="shared" si="8"/>
        <v>0</v>
      </c>
      <c r="M26" s="34">
        <f t="shared" si="8"/>
        <v>4507.4400000000005</v>
      </c>
      <c r="N26" s="34">
        <f t="shared" si="8"/>
        <v>37732.49</v>
      </c>
      <c r="O26" s="34">
        <f t="shared" si="8"/>
        <v>11735.662</v>
      </c>
      <c r="P26" s="34">
        <f>P17+P25</f>
        <v>96321.2935</v>
      </c>
      <c r="Q26" s="34">
        <f>D6+B26-P26</f>
        <v>6258.2864999999874</v>
      </c>
      <c r="R26" s="34"/>
    </row>
    <row r="28" spans="1:18">
      <c r="A28" t="s">
        <v>78</v>
      </c>
      <c r="C28">
        <v>14082.38</v>
      </c>
    </row>
  </sheetData>
  <mergeCells count="21">
    <mergeCell ref="A6:B6"/>
    <mergeCell ref="A8:A9"/>
    <mergeCell ref="B8:B9"/>
    <mergeCell ref="D8:O8"/>
    <mergeCell ref="M7:O7"/>
    <mergeCell ref="A5:B5"/>
    <mergeCell ref="M3:Q3"/>
    <mergeCell ref="M4:O4"/>
    <mergeCell ref="P4:Q4"/>
    <mergeCell ref="M5:O5"/>
    <mergeCell ref="P5:Q5"/>
    <mergeCell ref="A1:Q1"/>
    <mergeCell ref="A3:B3"/>
    <mergeCell ref="D3:E3"/>
    <mergeCell ref="F3:G3"/>
    <mergeCell ref="A4:B4"/>
    <mergeCell ref="P8:P9"/>
    <mergeCell ref="Q8:Q9"/>
    <mergeCell ref="M6:O6"/>
    <mergeCell ref="P6:Q6"/>
    <mergeCell ref="P7:Q7"/>
  </mergeCells>
  <pageMargins left="0.25" right="0.25" top="0.75" bottom="0.75" header="0.3" footer="0.3"/>
  <pageSetup paperSize="9" scale="97" orientation="landscape" verticalDpi="0" r:id="rId1"/>
  <colBreaks count="1" manualBreakCount="1">
    <brk id="1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/>
  </sheetPr>
  <dimension ref="A1:S28"/>
  <sheetViews>
    <sheetView topLeftCell="C7" workbookViewId="0">
      <selection activeCell="N17" sqref="N17"/>
    </sheetView>
  </sheetViews>
  <sheetFormatPr defaultRowHeight="15"/>
  <cols>
    <col min="1" max="1" width="12.85546875" customWidth="1"/>
    <col min="2" max="2" width="10" customWidth="1"/>
    <col min="3" max="3" width="8.1406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8.42578125" customWidth="1"/>
    <col min="15" max="15" width="6.42578125" customWidth="1"/>
    <col min="16" max="16" width="9.5703125" customWidth="1"/>
    <col min="17" max="17" width="9.28515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32</v>
      </c>
      <c r="G3" s="67"/>
      <c r="H3" s="8" t="s">
        <v>43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518.4</v>
      </c>
      <c r="E4" s="8" t="s">
        <v>27</v>
      </c>
      <c r="K4" s="76" t="s">
        <v>70</v>
      </c>
      <c r="L4" s="76"/>
      <c r="M4" s="76"/>
      <c r="N4" s="76"/>
      <c r="O4" s="74">
        <v>19345</v>
      </c>
      <c r="P4" s="74"/>
    </row>
    <row r="5" spans="1:19" ht="15.75" thickBot="1">
      <c r="A5" s="66" t="s">
        <v>13</v>
      </c>
      <c r="B5" s="67"/>
      <c r="C5" s="21"/>
      <c r="D5" s="1">
        <v>2</v>
      </c>
      <c r="K5" s="76" t="s">
        <v>79</v>
      </c>
      <c r="L5" s="76"/>
      <c r="M5" s="76"/>
      <c r="N5" s="76"/>
      <c r="O5" s="74">
        <v>24896.81</v>
      </c>
      <c r="P5" s="74"/>
    </row>
    <row r="6" spans="1:19" ht="15.75" thickBot="1">
      <c r="A6" s="66" t="s">
        <v>15</v>
      </c>
      <c r="B6" s="67"/>
      <c r="C6" s="21"/>
      <c r="D6" s="1">
        <v>28582.560000000001</v>
      </c>
      <c r="K6" s="76" t="s">
        <v>72</v>
      </c>
      <c r="L6" s="76"/>
      <c r="M6" s="76"/>
      <c r="N6" s="76"/>
      <c r="O6" s="74"/>
      <c r="P6" s="74"/>
    </row>
    <row r="7" spans="1:19">
      <c r="K7" s="75" t="s">
        <v>73</v>
      </c>
      <c r="L7" s="75"/>
      <c r="M7" s="76"/>
      <c r="N7" s="76"/>
      <c r="O7" s="77">
        <f>SUM(O4:P6)</f>
        <v>44241.81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6981.66</v>
      </c>
      <c r="C11" s="17"/>
      <c r="D11" s="3">
        <f>D10*518.4</f>
        <v>1529.28</v>
      </c>
      <c r="E11" s="3">
        <f t="shared" ref="E11:O11" si="0">E10*518.4</f>
        <v>570.24</v>
      </c>
      <c r="F11" s="3">
        <f t="shared" si="0"/>
        <v>259.2</v>
      </c>
      <c r="G11" s="3"/>
      <c r="H11" s="3"/>
      <c r="I11" s="3">
        <f t="shared" si="0"/>
        <v>259.2</v>
      </c>
      <c r="J11" s="3">
        <f t="shared" si="0"/>
        <v>155.51999999999998</v>
      </c>
      <c r="K11" s="3"/>
      <c r="L11" s="3">
        <v>160</v>
      </c>
      <c r="M11" s="3">
        <f t="shared" si="0"/>
        <v>233.28</v>
      </c>
      <c r="N11" s="3">
        <v>3516.8</v>
      </c>
      <c r="O11" s="3">
        <f t="shared" si="0"/>
        <v>860.54399999999987</v>
      </c>
      <c r="P11" s="3">
        <f t="shared" ref="P11:P16" si="1">SUM(D11:O11)</f>
        <v>7544.0640000000003</v>
      </c>
      <c r="Q11" s="3">
        <f>D6+B11-P11</f>
        <v>28020.156000000003</v>
      </c>
    </row>
    <row r="12" spans="1:19">
      <c r="A12" s="3" t="s">
        <v>1</v>
      </c>
      <c r="B12" s="5">
        <v>7811.68</v>
      </c>
      <c r="C12" s="17"/>
      <c r="D12" s="3">
        <v>1529.28</v>
      </c>
      <c r="E12" s="3">
        <v>570.24</v>
      </c>
      <c r="F12" s="3">
        <v>259.2</v>
      </c>
      <c r="G12" s="3"/>
      <c r="H12" s="3"/>
      <c r="I12" s="3">
        <v>259.2</v>
      </c>
      <c r="J12" s="3">
        <v>155.51999999999998</v>
      </c>
      <c r="K12" s="3"/>
      <c r="L12" s="3"/>
      <c r="M12" s="3">
        <v>233.28</v>
      </c>
      <c r="N12" s="3">
        <v>773.03</v>
      </c>
      <c r="O12" s="3">
        <v>860.54399999999987</v>
      </c>
      <c r="P12" s="3">
        <f t="shared" si="1"/>
        <v>4640.2939999999999</v>
      </c>
      <c r="Q12" s="3">
        <f>Q11+B12-P12</f>
        <v>31191.542000000001</v>
      </c>
    </row>
    <row r="13" spans="1:19">
      <c r="A13" s="3" t="s">
        <v>2</v>
      </c>
      <c r="B13" s="5">
        <v>6866.51</v>
      </c>
      <c r="C13" s="17"/>
      <c r="D13" s="3">
        <v>1529.28</v>
      </c>
      <c r="E13" s="3">
        <v>570.24</v>
      </c>
      <c r="F13" s="3">
        <v>259.2</v>
      </c>
      <c r="G13" s="3"/>
      <c r="H13" s="3"/>
      <c r="I13" s="3">
        <v>259.2</v>
      </c>
      <c r="J13" s="3">
        <v>155.51999999999998</v>
      </c>
      <c r="K13" s="3"/>
      <c r="L13" s="3">
        <v>650</v>
      </c>
      <c r="M13" s="3">
        <v>233.28</v>
      </c>
      <c r="N13" s="3">
        <v>550.55999999999995</v>
      </c>
      <c r="O13" s="3">
        <v>860.54399999999987</v>
      </c>
      <c r="P13" s="3">
        <f t="shared" si="1"/>
        <v>5067.8239999999996</v>
      </c>
      <c r="Q13" s="3">
        <f>Q12+B13-P13</f>
        <v>32990.228000000003</v>
      </c>
    </row>
    <row r="14" spans="1:19">
      <c r="A14" s="3" t="s">
        <v>3</v>
      </c>
      <c r="B14" s="5">
        <v>6938.43</v>
      </c>
      <c r="C14" s="17"/>
      <c r="D14" s="3">
        <v>1529.28</v>
      </c>
      <c r="E14" s="3">
        <v>570.24</v>
      </c>
      <c r="F14" s="3">
        <v>259.2</v>
      </c>
      <c r="G14" s="3"/>
      <c r="H14" s="3">
        <v>1340</v>
      </c>
      <c r="I14" s="3">
        <v>259.2</v>
      </c>
      <c r="J14" s="3">
        <v>155.51999999999998</v>
      </c>
      <c r="K14" s="3"/>
      <c r="L14" s="3"/>
      <c r="M14" s="3">
        <v>233.28</v>
      </c>
      <c r="N14" s="3">
        <v>883.95</v>
      </c>
      <c r="O14" s="3">
        <v>860.54399999999987</v>
      </c>
      <c r="P14" s="3">
        <f t="shared" si="1"/>
        <v>6091.213999999999</v>
      </c>
      <c r="Q14" s="3">
        <f>Q13+B14-P14</f>
        <v>33837.444000000003</v>
      </c>
    </row>
    <row r="15" spans="1:19">
      <c r="A15" s="3" t="s">
        <v>4</v>
      </c>
      <c r="B15" s="5">
        <v>5276.95</v>
      </c>
      <c r="C15" s="17"/>
      <c r="D15" s="3">
        <v>1529.28</v>
      </c>
      <c r="E15" s="3">
        <v>570.24</v>
      </c>
      <c r="F15" s="3">
        <v>259.2</v>
      </c>
      <c r="G15" s="3"/>
      <c r="H15" s="3"/>
      <c r="I15" s="3">
        <v>259.2</v>
      </c>
      <c r="J15" s="3">
        <v>155.51999999999998</v>
      </c>
      <c r="K15" s="3"/>
      <c r="L15" s="3"/>
      <c r="M15" s="3">
        <v>233.28</v>
      </c>
      <c r="N15" s="3">
        <v>1815.08</v>
      </c>
      <c r="O15" s="3">
        <v>860.54399999999987</v>
      </c>
      <c r="P15" s="3">
        <f t="shared" si="1"/>
        <v>5682.3439999999991</v>
      </c>
      <c r="Q15" s="3">
        <f>Q14+B15-P15</f>
        <v>33432.050000000003</v>
      </c>
    </row>
    <row r="16" spans="1:19">
      <c r="A16" s="3" t="s">
        <v>5</v>
      </c>
      <c r="B16" s="5">
        <v>6109.85</v>
      </c>
      <c r="C16" s="17"/>
      <c r="D16" s="3">
        <v>1529.28</v>
      </c>
      <c r="E16" s="3">
        <v>570.24</v>
      </c>
      <c r="F16" s="3">
        <v>259.2</v>
      </c>
      <c r="G16" s="3">
        <v>3854</v>
      </c>
      <c r="H16" s="3"/>
      <c r="I16" s="3">
        <v>259.2</v>
      </c>
      <c r="J16" s="3">
        <v>155.51999999999998</v>
      </c>
      <c r="K16" s="3"/>
      <c r="L16" s="3"/>
      <c r="M16" s="3">
        <v>233.28</v>
      </c>
      <c r="N16" s="3">
        <v>415.21</v>
      </c>
      <c r="O16" s="3">
        <v>860.54399999999987</v>
      </c>
      <c r="P16" s="3">
        <f t="shared" si="1"/>
        <v>8136.4739999999983</v>
      </c>
      <c r="Q16" s="3">
        <f>Q15+B16-P16</f>
        <v>31405.426000000003</v>
      </c>
    </row>
    <row r="17" spans="1:17" s="33" customFormat="1">
      <c r="A17" s="6" t="s">
        <v>75</v>
      </c>
      <c r="B17" s="10">
        <f>SUM(B11:B16)</f>
        <v>39985.079999999994</v>
      </c>
      <c r="C17" s="10">
        <f t="shared" ref="C17:P17" si="2">SUM(C11:C16)</f>
        <v>0</v>
      </c>
      <c r="D17" s="10">
        <f t="shared" si="2"/>
        <v>9175.68</v>
      </c>
      <c r="E17" s="10">
        <f t="shared" si="2"/>
        <v>3421.4399999999996</v>
      </c>
      <c r="F17" s="10">
        <f t="shared" si="2"/>
        <v>1555.2</v>
      </c>
      <c r="G17" s="10">
        <f t="shared" si="2"/>
        <v>3854</v>
      </c>
      <c r="H17" s="10">
        <f t="shared" si="2"/>
        <v>1340</v>
      </c>
      <c r="I17" s="10">
        <f t="shared" si="2"/>
        <v>1555.2</v>
      </c>
      <c r="J17" s="10">
        <f t="shared" si="2"/>
        <v>933.11999999999989</v>
      </c>
      <c r="K17" s="10">
        <f t="shared" si="2"/>
        <v>0</v>
      </c>
      <c r="L17" s="10">
        <f t="shared" si="2"/>
        <v>810</v>
      </c>
      <c r="M17" s="10">
        <f t="shared" si="2"/>
        <v>1399.68</v>
      </c>
      <c r="N17" s="10">
        <f t="shared" si="2"/>
        <v>7954.6299999999992</v>
      </c>
      <c r="O17" s="10">
        <f t="shared" si="2"/>
        <v>5163.2639999999992</v>
      </c>
      <c r="P17" s="10">
        <f t="shared" si="2"/>
        <v>37162.213999999993</v>
      </c>
      <c r="Q17" s="6"/>
    </row>
    <row r="18" spans="1:17" s="29" customFormat="1">
      <c r="A18" s="28">
        <v>16.57</v>
      </c>
      <c r="B18" s="28"/>
      <c r="C18" s="28">
        <v>0.6</v>
      </c>
      <c r="D18" s="28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88</v>
      </c>
      <c r="O18" s="28">
        <v>1.81</v>
      </c>
      <c r="P18" s="28"/>
      <c r="Q18" s="3">
        <f>Q16+B18-P18</f>
        <v>31405.426000000003</v>
      </c>
    </row>
    <row r="19" spans="1:17">
      <c r="A19" s="3" t="s">
        <v>6</v>
      </c>
      <c r="B19" s="5">
        <v>7383.9</v>
      </c>
      <c r="C19" s="17">
        <f t="shared" ref="C19:C24" si="3">B19*2.5/100</f>
        <v>184.5975</v>
      </c>
      <c r="D19" s="3">
        <f>D18*518.4</f>
        <v>1373.76</v>
      </c>
      <c r="E19" s="3">
        <f t="shared" ref="E19:O19" si="4">E18*518.4</f>
        <v>466.56</v>
      </c>
      <c r="F19" s="3">
        <f t="shared" si="4"/>
        <v>259.2</v>
      </c>
      <c r="G19" s="3">
        <v>413</v>
      </c>
      <c r="H19" s="3"/>
      <c r="I19" s="3">
        <f t="shared" si="4"/>
        <v>207.36</v>
      </c>
      <c r="J19" s="3">
        <f t="shared" si="4"/>
        <v>155.51999999999998</v>
      </c>
      <c r="K19" s="12">
        <f t="shared" si="4"/>
        <v>57.024000000000001</v>
      </c>
      <c r="L19" s="12"/>
      <c r="M19" s="3">
        <f t="shared" si="4"/>
        <v>492.47999999999996</v>
      </c>
      <c r="N19" s="19">
        <v>668.24</v>
      </c>
      <c r="O19" s="3">
        <f t="shared" si="4"/>
        <v>938.30399999999997</v>
      </c>
      <c r="P19" s="3">
        <f>SUM(C19:O19)</f>
        <v>5216.0455000000002</v>
      </c>
      <c r="Q19" s="3">
        <f t="shared" ref="Q19:Q24" si="5">Q18+B19-P19</f>
        <v>33573.280500000001</v>
      </c>
    </row>
    <row r="20" spans="1:17">
      <c r="A20" s="3" t="s">
        <v>7</v>
      </c>
      <c r="B20" s="5">
        <v>7046.45</v>
      </c>
      <c r="C20" s="17">
        <f t="shared" si="3"/>
        <v>176.16125</v>
      </c>
      <c r="D20" s="3">
        <v>1373.76</v>
      </c>
      <c r="E20" s="3">
        <v>466.56</v>
      </c>
      <c r="F20" s="3">
        <v>259.2</v>
      </c>
      <c r="G20" s="3"/>
      <c r="H20" s="3"/>
      <c r="I20" s="3">
        <v>207.36</v>
      </c>
      <c r="J20" s="3">
        <v>155.51999999999998</v>
      </c>
      <c r="K20" s="3">
        <v>57.02</v>
      </c>
      <c r="L20" s="3"/>
      <c r="M20" s="3">
        <v>492.47999999999996</v>
      </c>
      <c r="N20" s="19">
        <v>223.41</v>
      </c>
      <c r="O20" s="3">
        <v>938.30399999999997</v>
      </c>
      <c r="P20" s="3">
        <f t="shared" ref="P20:P24" si="6">SUM(C20:O20)</f>
        <v>4349.7752499999997</v>
      </c>
      <c r="Q20" s="3">
        <f t="shared" si="5"/>
        <v>36269.955249999999</v>
      </c>
    </row>
    <row r="21" spans="1:17">
      <c r="A21" s="3" t="s">
        <v>8</v>
      </c>
      <c r="B21" s="5">
        <v>8568.06</v>
      </c>
      <c r="C21" s="17">
        <f t="shared" si="3"/>
        <v>214.20149999999998</v>
      </c>
      <c r="D21" s="3">
        <v>1373.76</v>
      </c>
      <c r="E21" s="3">
        <v>466.56</v>
      </c>
      <c r="F21" s="3">
        <v>259.2</v>
      </c>
      <c r="G21" s="3"/>
      <c r="H21" s="3"/>
      <c r="I21" s="3">
        <v>207.36</v>
      </c>
      <c r="J21" s="3">
        <v>155.51999999999998</v>
      </c>
      <c r="K21" s="3">
        <v>57.02</v>
      </c>
      <c r="L21" s="3"/>
      <c r="M21" s="3">
        <v>492.47999999999996</v>
      </c>
      <c r="N21" s="3">
        <v>8918.94</v>
      </c>
      <c r="O21" s="3">
        <v>938.30399999999997</v>
      </c>
      <c r="P21" s="3">
        <f t="shared" si="6"/>
        <v>13083.345499999999</v>
      </c>
      <c r="Q21" s="3">
        <f t="shared" si="5"/>
        <v>31754.669749999997</v>
      </c>
    </row>
    <row r="22" spans="1:17">
      <c r="A22" s="3" t="s">
        <v>9</v>
      </c>
      <c r="B22" s="5">
        <v>6975.1</v>
      </c>
      <c r="C22" s="17">
        <f t="shared" si="3"/>
        <v>174.3775</v>
      </c>
      <c r="D22" s="3">
        <v>1373.76</v>
      </c>
      <c r="E22" s="3">
        <v>466.56</v>
      </c>
      <c r="F22" s="3">
        <v>259.2</v>
      </c>
      <c r="G22" s="3"/>
      <c r="H22" s="3"/>
      <c r="I22" s="3">
        <v>207.36</v>
      </c>
      <c r="J22" s="3">
        <v>155.51999999999998</v>
      </c>
      <c r="K22" s="3">
        <v>57.02</v>
      </c>
      <c r="L22" s="3"/>
      <c r="M22" s="3">
        <v>492.47999999999996</v>
      </c>
      <c r="N22" s="3">
        <v>436.17</v>
      </c>
      <c r="O22" s="3">
        <f>D4*2.16</f>
        <v>1119.7439999999999</v>
      </c>
      <c r="P22" s="3">
        <f t="shared" si="6"/>
        <v>4742.1914999999999</v>
      </c>
      <c r="Q22" s="3">
        <f t="shared" si="5"/>
        <v>33987.578249999999</v>
      </c>
    </row>
    <row r="23" spans="1:17">
      <c r="A23" s="3" t="s">
        <v>10</v>
      </c>
      <c r="B23" s="5">
        <v>11967.58</v>
      </c>
      <c r="C23" s="17">
        <f t="shared" si="3"/>
        <v>299.18950000000001</v>
      </c>
      <c r="D23" s="3">
        <v>1373.76</v>
      </c>
      <c r="E23" s="3">
        <v>466.56</v>
      </c>
      <c r="F23" s="3">
        <v>259.2</v>
      </c>
      <c r="G23" s="3"/>
      <c r="H23" s="3"/>
      <c r="I23" s="3">
        <v>207.36</v>
      </c>
      <c r="J23" s="3">
        <v>155.51999999999998</v>
      </c>
      <c r="K23" s="3">
        <v>57.02</v>
      </c>
      <c r="L23" s="3"/>
      <c r="M23" s="3">
        <v>492.47999999999996</v>
      </c>
      <c r="N23" s="3">
        <v>2694.41</v>
      </c>
      <c r="O23" s="3">
        <f>O22</f>
        <v>1119.7439999999999</v>
      </c>
      <c r="P23" s="3">
        <f t="shared" si="6"/>
        <v>7125.2434999999996</v>
      </c>
      <c r="Q23" s="3">
        <f t="shared" si="5"/>
        <v>38829.914750000004</v>
      </c>
    </row>
    <row r="24" spans="1:17">
      <c r="A24" s="3" t="s">
        <v>11</v>
      </c>
      <c r="B24" s="5">
        <v>7524.44</v>
      </c>
      <c r="C24" s="17">
        <f t="shared" si="3"/>
        <v>188.11099999999999</v>
      </c>
      <c r="D24" s="3">
        <v>1373.76</v>
      </c>
      <c r="E24" s="3">
        <v>466.56</v>
      </c>
      <c r="F24" s="3">
        <v>259.2</v>
      </c>
      <c r="G24" s="3">
        <v>413</v>
      </c>
      <c r="H24" s="3"/>
      <c r="I24" s="3">
        <v>207.36</v>
      </c>
      <c r="J24" s="3">
        <v>155.51999999999998</v>
      </c>
      <c r="K24" s="3">
        <v>57.02</v>
      </c>
      <c r="L24" s="3"/>
      <c r="M24" s="3">
        <v>492.47999999999996</v>
      </c>
      <c r="N24" s="3">
        <v>4578.3100000000004</v>
      </c>
      <c r="O24" s="3">
        <f>O23</f>
        <v>1119.7439999999999</v>
      </c>
      <c r="P24" s="3">
        <f t="shared" si="6"/>
        <v>9311.0650000000005</v>
      </c>
      <c r="Q24" s="3">
        <f t="shared" si="5"/>
        <v>37043.289750000004</v>
      </c>
    </row>
    <row r="25" spans="1:17" s="33" customFormat="1">
      <c r="A25" s="6" t="s">
        <v>76</v>
      </c>
      <c r="B25" s="10">
        <f>SUM(B19:B24)</f>
        <v>49465.53</v>
      </c>
      <c r="C25" s="10">
        <f t="shared" ref="C25:P25" si="7">SUM(C19:C24)</f>
        <v>1236.63825</v>
      </c>
      <c r="D25" s="10">
        <f t="shared" si="7"/>
        <v>8242.56</v>
      </c>
      <c r="E25" s="10">
        <f t="shared" si="7"/>
        <v>2799.36</v>
      </c>
      <c r="F25" s="10">
        <f t="shared" si="7"/>
        <v>1555.2</v>
      </c>
      <c r="G25" s="10">
        <f t="shared" si="7"/>
        <v>826</v>
      </c>
      <c r="H25" s="10">
        <f t="shared" si="7"/>
        <v>0</v>
      </c>
      <c r="I25" s="10">
        <f t="shared" si="7"/>
        <v>1244.1600000000003</v>
      </c>
      <c r="J25" s="10">
        <f t="shared" si="7"/>
        <v>933.11999999999989</v>
      </c>
      <c r="K25" s="10">
        <f t="shared" si="7"/>
        <v>342.12400000000002</v>
      </c>
      <c r="L25" s="10">
        <f t="shared" si="7"/>
        <v>0</v>
      </c>
      <c r="M25" s="10">
        <f t="shared" si="7"/>
        <v>2954.8799999999997</v>
      </c>
      <c r="N25" s="10">
        <f t="shared" si="7"/>
        <v>17519.48</v>
      </c>
      <c r="O25" s="10">
        <f t="shared" si="7"/>
        <v>6174.1439999999993</v>
      </c>
      <c r="P25" s="10">
        <f t="shared" si="7"/>
        <v>43827.666250000002</v>
      </c>
      <c r="Q25" s="6"/>
    </row>
    <row r="26" spans="1:17" s="36" customFormat="1">
      <c r="A26" s="34" t="s">
        <v>60</v>
      </c>
      <c r="B26" s="34">
        <f>B17+B25</f>
        <v>89450.609999999986</v>
      </c>
      <c r="C26" s="34">
        <f t="shared" ref="C26:P26" si="8">C17+C25</f>
        <v>1236.63825</v>
      </c>
      <c r="D26" s="34">
        <f t="shared" si="8"/>
        <v>17418.239999999998</v>
      </c>
      <c r="E26" s="34">
        <f t="shared" si="8"/>
        <v>6220.7999999999993</v>
      </c>
      <c r="F26" s="34">
        <f t="shared" si="8"/>
        <v>3110.4</v>
      </c>
      <c r="G26" s="34">
        <f t="shared" si="8"/>
        <v>4680</v>
      </c>
      <c r="H26" s="34">
        <f t="shared" si="8"/>
        <v>1340</v>
      </c>
      <c r="I26" s="34">
        <f t="shared" si="8"/>
        <v>2799.3600000000006</v>
      </c>
      <c r="J26" s="34">
        <f t="shared" si="8"/>
        <v>1866.2399999999998</v>
      </c>
      <c r="K26" s="34">
        <f t="shared" si="8"/>
        <v>342.12400000000002</v>
      </c>
      <c r="L26" s="34">
        <f t="shared" si="8"/>
        <v>810</v>
      </c>
      <c r="M26" s="34">
        <f t="shared" si="8"/>
        <v>4354.5599999999995</v>
      </c>
      <c r="N26" s="34">
        <f t="shared" si="8"/>
        <v>25474.11</v>
      </c>
      <c r="O26" s="34">
        <f t="shared" si="8"/>
        <v>11337.407999999999</v>
      </c>
      <c r="P26" s="34">
        <f t="shared" si="8"/>
        <v>80989.880249999987</v>
      </c>
      <c r="Q26" s="34">
        <f>D6+B26-P26</f>
        <v>37043.289749999996</v>
      </c>
    </row>
    <row r="27" spans="1:17">
      <c r="A27" s="17" t="s">
        <v>63</v>
      </c>
      <c r="B27" s="3"/>
      <c r="C27" s="3"/>
      <c r="D27" s="3">
        <v>160</v>
      </c>
    </row>
    <row r="28" spans="1:17">
      <c r="A28" s="3" t="s">
        <v>62</v>
      </c>
      <c r="B28" s="3"/>
      <c r="C28" s="3"/>
      <c r="D28" s="3">
        <v>650</v>
      </c>
    </row>
  </sheetData>
  <mergeCells count="21">
    <mergeCell ref="Q8:Q9"/>
    <mergeCell ref="A1:Q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6:B6"/>
    <mergeCell ref="A8:A9"/>
    <mergeCell ref="B8:B9"/>
    <mergeCell ref="D8:O8"/>
    <mergeCell ref="K7:N7"/>
    <mergeCell ref="O7:P7"/>
    <mergeCell ref="P8:P9"/>
  </mergeCells>
  <pageMargins left="0.25" right="0.25" top="0.75" bottom="0.75" header="0.3" footer="0.3"/>
  <pageSetup paperSize="9" scale="99" orientation="landscape" verticalDpi="0" r:id="rId1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7030A0"/>
  </sheetPr>
  <dimension ref="A1:S30"/>
  <sheetViews>
    <sheetView topLeftCell="A2" workbookViewId="0">
      <selection activeCell="N12" sqref="N12"/>
    </sheetView>
  </sheetViews>
  <sheetFormatPr defaultRowHeight="15"/>
  <cols>
    <col min="1" max="1" width="14" customWidth="1"/>
    <col min="2" max="3" width="8.42578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9" customWidth="1"/>
    <col min="15" max="15" width="7.7109375" customWidth="1"/>
    <col min="16" max="16" width="9.140625" customWidth="1"/>
    <col min="17" max="17" width="9.28515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32</v>
      </c>
      <c r="G3" s="67"/>
      <c r="H3" s="8" t="s">
        <v>44</v>
      </c>
      <c r="K3" s="78" t="s">
        <v>69</v>
      </c>
      <c r="L3" s="78"/>
      <c r="M3" s="78"/>
      <c r="N3" s="78"/>
      <c r="O3" s="78"/>
      <c r="P3" s="78"/>
    </row>
    <row r="4" spans="1:19" ht="15.75" thickBot="1">
      <c r="A4" s="66" t="s">
        <v>14</v>
      </c>
      <c r="B4" s="67"/>
      <c r="C4" s="21"/>
      <c r="D4" s="1">
        <v>314.7</v>
      </c>
      <c r="E4" s="8" t="s">
        <v>27</v>
      </c>
      <c r="K4" s="76" t="s">
        <v>70</v>
      </c>
      <c r="L4" s="76"/>
      <c r="M4" s="76"/>
      <c r="N4" s="76"/>
      <c r="O4" s="74">
        <v>20712.29</v>
      </c>
      <c r="P4" s="74"/>
    </row>
    <row r="5" spans="1:19" ht="15.75" thickBot="1">
      <c r="A5" s="66" t="s">
        <v>13</v>
      </c>
      <c r="B5" s="67"/>
      <c r="C5" s="21"/>
      <c r="D5" s="1">
        <v>2</v>
      </c>
      <c r="K5" s="76" t="s">
        <v>79</v>
      </c>
      <c r="L5" s="76"/>
      <c r="M5" s="76"/>
      <c r="N5" s="76"/>
      <c r="O5" s="74">
        <v>12004.2</v>
      </c>
      <c r="P5" s="74"/>
    </row>
    <row r="6" spans="1:19" ht="15.75" thickBot="1">
      <c r="A6" s="66" t="s">
        <v>15</v>
      </c>
      <c r="B6" s="67"/>
      <c r="C6" s="21"/>
      <c r="D6" s="1">
        <v>18870</v>
      </c>
      <c r="K6" s="76" t="s">
        <v>72</v>
      </c>
      <c r="L6" s="76"/>
      <c r="M6" s="76"/>
      <c r="N6" s="76"/>
      <c r="O6" s="74">
        <v>9000</v>
      </c>
      <c r="P6" s="74"/>
    </row>
    <row r="7" spans="1:19">
      <c r="K7" s="75" t="s">
        <v>73</v>
      </c>
      <c r="L7" s="75"/>
      <c r="M7" s="76"/>
      <c r="N7" s="76"/>
      <c r="O7" s="77">
        <f>O4+O5-O6</f>
        <v>23716.49</v>
      </c>
      <c r="P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3448.69</v>
      </c>
      <c r="C11" s="27"/>
      <c r="D11" s="12">
        <f>D10*314.7</f>
        <v>928.36500000000001</v>
      </c>
      <c r="E11" s="12">
        <f t="shared" ref="E11:M11" si="0">E10*314.7</f>
        <v>346.17</v>
      </c>
      <c r="F11" s="12">
        <f t="shared" si="0"/>
        <v>157.35</v>
      </c>
      <c r="G11" s="12"/>
      <c r="H11" s="12"/>
      <c r="I11" s="12">
        <f t="shared" si="0"/>
        <v>157.35</v>
      </c>
      <c r="J11" s="12">
        <f t="shared" si="0"/>
        <v>94.41</v>
      </c>
      <c r="K11" s="27"/>
      <c r="L11" s="46">
        <v>160</v>
      </c>
      <c r="M11" s="12">
        <f t="shared" si="0"/>
        <v>141.61500000000001</v>
      </c>
      <c r="N11" s="12">
        <v>367.53</v>
      </c>
      <c r="O11" s="12">
        <f>O10*314.7</f>
        <v>522.40199999999993</v>
      </c>
      <c r="P11" s="3">
        <f t="shared" ref="P11:P16" si="1">SUM(D11:O11)</f>
        <v>2875.192</v>
      </c>
      <c r="Q11" s="3">
        <f>D6+B11-P11</f>
        <v>19443.498</v>
      </c>
    </row>
    <row r="12" spans="1:19">
      <c r="A12" s="3" t="s">
        <v>1</v>
      </c>
      <c r="B12" s="5">
        <v>5739.52</v>
      </c>
      <c r="C12" s="27"/>
      <c r="D12" s="12">
        <v>928.36500000000001</v>
      </c>
      <c r="E12" s="3">
        <v>346.17</v>
      </c>
      <c r="F12" s="3">
        <v>157.35</v>
      </c>
      <c r="G12" s="3"/>
      <c r="H12" s="3"/>
      <c r="I12" s="3">
        <v>157.35</v>
      </c>
      <c r="J12" s="3">
        <v>94.41</v>
      </c>
      <c r="K12" s="17"/>
      <c r="L12" s="18"/>
      <c r="M12" s="12">
        <v>141.61500000000001</v>
      </c>
      <c r="N12" s="3">
        <v>145.12</v>
      </c>
      <c r="O12" s="12">
        <v>522.4</v>
      </c>
      <c r="P12" s="3">
        <f t="shared" si="1"/>
        <v>2492.7800000000002</v>
      </c>
      <c r="Q12" s="3">
        <f>Q11+B12-P12</f>
        <v>22690.238000000001</v>
      </c>
    </row>
    <row r="13" spans="1:19">
      <c r="A13" s="3" t="s">
        <v>2</v>
      </c>
      <c r="B13" s="5">
        <v>5595.42</v>
      </c>
      <c r="C13" s="27"/>
      <c r="D13" s="12">
        <v>928.36500000000001</v>
      </c>
      <c r="E13" s="3">
        <v>346.17</v>
      </c>
      <c r="F13" s="3">
        <v>157.35</v>
      </c>
      <c r="G13" s="3"/>
      <c r="H13" s="3"/>
      <c r="I13" s="3">
        <v>157.35</v>
      </c>
      <c r="J13" s="3">
        <v>94.41</v>
      </c>
      <c r="K13" s="17"/>
      <c r="L13" s="18">
        <v>625</v>
      </c>
      <c r="M13" s="12">
        <v>141.61500000000001</v>
      </c>
      <c r="N13" s="3">
        <v>667.89</v>
      </c>
      <c r="O13" s="12">
        <v>522.4</v>
      </c>
      <c r="P13" s="3">
        <f t="shared" si="1"/>
        <v>3640.55</v>
      </c>
      <c r="Q13" s="3">
        <f>Q12+B13-P13</f>
        <v>24645.108000000004</v>
      </c>
    </row>
    <row r="14" spans="1:19">
      <c r="A14" s="3" t="s">
        <v>3</v>
      </c>
      <c r="B14" s="5">
        <v>4524.75</v>
      </c>
      <c r="C14" s="27"/>
      <c r="D14" s="12">
        <v>928.36500000000001</v>
      </c>
      <c r="E14" s="3">
        <v>346.17</v>
      </c>
      <c r="F14" s="3">
        <v>157.35</v>
      </c>
      <c r="G14" s="3"/>
      <c r="H14" s="3">
        <v>1340</v>
      </c>
      <c r="I14" s="3">
        <v>157.35</v>
      </c>
      <c r="J14" s="3">
        <v>94.41</v>
      </c>
      <c r="K14" s="3"/>
      <c r="L14" s="3"/>
      <c r="M14" s="12">
        <v>141.61500000000001</v>
      </c>
      <c r="N14" s="3">
        <v>271.14999999999998</v>
      </c>
      <c r="O14" s="12">
        <v>522.4</v>
      </c>
      <c r="P14" s="3">
        <f t="shared" si="1"/>
        <v>3958.8100000000004</v>
      </c>
      <c r="Q14" s="3">
        <f>Q13+B14-P14</f>
        <v>25211.048000000003</v>
      </c>
    </row>
    <row r="15" spans="1:19">
      <c r="A15" s="3" t="s">
        <v>4</v>
      </c>
      <c r="B15" s="5">
        <v>4544.93</v>
      </c>
      <c r="C15" s="27"/>
      <c r="D15" s="12">
        <v>928.36500000000001</v>
      </c>
      <c r="E15" s="3">
        <v>346.17</v>
      </c>
      <c r="F15" s="3">
        <v>157.35</v>
      </c>
      <c r="G15" s="3"/>
      <c r="H15" s="3"/>
      <c r="I15" s="3">
        <v>157.35</v>
      </c>
      <c r="J15" s="3">
        <v>94.41</v>
      </c>
      <c r="K15" s="3"/>
      <c r="L15" s="3"/>
      <c r="M15" s="12">
        <v>141.61500000000001</v>
      </c>
      <c r="N15" s="3">
        <v>455.22</v>
      </c>
      <c r="O15" s="12">
        <v>522.4</v>
      </c>
      <c r="P15" s="3">
        <f t="shared" si="1"/>
        <v>2802.88</v>
      </c>
      <c r="Q15" s="3">
        <f>Q14+B15-P15</f>
        <v>26953.098000000002</v>
      </c>
    </row>
    <row r="16" spans="1:19">
      <c r="A16" s="3" t="s">
        <v>5</v>
      </c>
      <c r="B16" s="5">
        <v>3994.46</v>
      </c>
      <c r="C16" s="27"/>
      <c r="D16" s="12">
        <v>928.36500000000001</v>
      </c>
      <c r="E16" s="3">
        <v>346.17</v>
      </c>
      <c r="F16" s="3">
        <v>157.35</v>
      </c>
      <c r="G16" s="3">
        <v>2412.0100000000002</v>
      </c>
      <c r="H16" s="3"/>
      <c r="I16" s="3">
        <v>157.35</v>
      </c>
      <c r="J16" s="3">
        <v>94.41</v>
      </c>
      <c r="K16" s="3"/>
      <c r="L16" s="3"/>
      <c r="M16" s="12">
        <v>141.61500000000001</v>
      </c>
      <c r="N16" s="3">
        <v>1060.51</v>
      </c>
      <c r="O16" s="12">
        <v>522.4</v>
      </c>
      <c r="P16" s="3">
        <f t="shared" si="1"/>
        <v>5820.18</v>
      </c>
      <c r="Q16" s="3">
        <f>Q15+B16-P16</f>
        <v>25127.378000000001</v>
      </c>
    </row>
    <row r="17" spans="1:17" s="33" customFormat="1">
      <c r="A17" s="6" t="s">
        <v>75</v>
      </c>
      <c r="B17" s="10">
        <f>SUM(B11:B16)</f>
        <v>27847.77</v>
      </c>
      <c r="C17" s="10">
        <f t="shared" ref="C17:P17" si="2">SUM(C11:C16)</f>
        <v>0</v>
      </c>
      <c r="D17" s="10">
        <f t="shared" si="2"/>
        <v>5570.19</v>
      </c>
      <c r="E17" s="10">
        <f t="shared" si="2"/>
        <v>2077.02</v>
      </c>
      <c r="F17" s="10">
        <f t="shared" si="2"/>
        <v>944.1</v>
      </c>
      <c r="G17" s="10">
        <f t="shared" si="2"/>
        <v>2412.0100000000002</v>
      </c>
      <c r="H17" s="10">
        <f t="shared" si="2"/>
        <v>1340</v>
      </c>
      <c r="I17" s="10">
        <f t="shared" si="2"/>
        <v>944.1</v>
      </c>
      <c r="J17" s="10">
        <f t="shared" si="2"/>
        <v>566.45999999999992</v>
      </c>
      <c r="K17" s="10">
        <f t="shared" si="2"/>
        <v>0</v>
      </c>
      <c r="L17" s="10">
        <f t="shared" si="2"/>
        <v>785</v>
      </c>
      <c r="M17" s="10">
        <f t="shared" si="2"/>
        <v>849.69</v>
      </c>
      <c r="N17" s="10">
        <f t="shared" si="2"/>
        <v>2967.42</v>
      </c>
      <c r="O17" s="10">
        <f t="shared" si="2"/>
        <v>3134.402</v>
      </c>
      <c r="P17" s="10">
        <f t="shared" si="2"/>
        <v>21590.392000000003</v>
      </c>
      <c r="Q17" s="6"/>
    </row>
    <row r="18" spans="1:17" s="29" customFormat="1">
      <c r="A18" s="28">
        <v>16.57</v>
      </c>
      <c r="B18" s="28"/>
      <c r="C18" s="30">
        <v>0.6</v>
      </c>
      <c r="D18" s="30">
        <v>2.65</v>
      </c>
      <c r="E18" s="28">
        <v>0.9</v>
      </c>
      <c r="F18" s="28">
        <v>0.5</v>
      </c>
      <c r="G18" s="28">
        <v>0.6</v>
      </c>
      <c r="H18" s="28">
        <v>0.4</v>
      </c>
      <c r="I18" s="28">
        <v>0.4</v>
      </c>
      <c r="J18" s="28">
        <v>0.3</v>
      </c>
      <c r="K18" s="28">
        <v>0.11</v>
      </c>
      <c r="L18" s="28">
        <v>0.04</v>
      </c>
      <c r="M18" s="30">
        <v>0.95</v>
      </c>
      <c r="N18" s="41" t="s">
        <v>88</v>
      </c>
      <c r="O18" s="30">
        <v>1.81</v>
      </c>
      <c r="P18" s="28"/>
      <c r="Q18" s="3">
        <f>Q16+B18-P18</f>
        <v>25127.378000000001</v>
      </c>
    </row>
    <row r="19" spans="1:17">
      <c r="A19" s="3" t="s">
        <v>6</v>
      </c>
      <c r="B19" s="5">
        <v>4011.76</v>
      </c>
      <c r="C19" s="27">
        <f t="shared" ref="C19:C24" si="3">B19*2.5/100</f>
        <v>100.29400000000001</v>
      </c>
      <c r="D19" s="12">
        <f>D18*314.7</f>
        <v>833.95499999999993</v>
      </c>
      <c r="E19" s="12">
        <f t="shared" ref="E19:O19" si="4">E18*314.7</f>
        <v>283.23</v>
      </c>
      <c r="F19" s="12">
        <f t="shared" si="4"/>
        <v>157.35</v>
      </c>
      <c r="G19" s="12"/>
      <c r="H19" s="12"/>
      <c r="I19" s="12">
        <f t="shared" si="4"/>
        <v>125.88</v>
      </c>
      <c r="J19" s="12">
        <f t="shared" si="4"/>
        <v>94.41</v>
      </c>
      <c r="K19" s="12">
        <f t="shared" si="4"/>
        <v>34.616999999999997</v>
      </c>
      <c r="L19" s="12"/>
      <c r="M19" s="12">
        <f t="shared" si="4"/>
        <v>298.96499999999997</v>
      </c>
      <c r="N19" s="51">
        <v>724.27</v>
      </c>
      <c r="O19" s="12">
        <f t="shared" si="4"/>
        <v>569.60699999999997</v>
      </c>
      <c r="P19" s="12">
        <f>SUM(C19:O19)</f>
        <v>3222.5779999999995</v>
      </c>
      <c r="Q19" s="3">
        <f t="shared" ref="Q19:Q24" si="5">Q18+B19-P19</f>
        <v>25916.559999999998</v>
      </c>
    </row>
    <row r="20" spans="1:17">
      <c r="A20" s="3" t="s">
        <v>7</v>
      </c>
      <c r="B20" s="5">
        <v>6825.32</v>
      </c>
      <c r="C20" s="27">
        <f t="shared" si="3"/>
        <v>170.63299999999998</v>
      </c>
      <c r="D20" s="3">
        <v>833.95499999999993</v>
      </c>
      <c r="E20" s="3">
        <v>283.23</v>
      </c>
      <c r="F20" s="3">
        <v>157.35</v>
      </c>
      <c r="G20" s="3"/>
      <c r="H20" s="3"/>
      <c r="I20" s="3">
        <v>125.88</v>
      </c>
      <c r="J20" s="3">
        <v>94.41</v>
      </c>
      <c r="K20" s="3">
        <v>34.619999999999997</v>
      </c>
      <c r="L20" s="3"/>
      <c r="M20" s="3">
        <v>298.96499999999997</v>
      </c>
      <c r="N20" s="19">
        <v>328.36</v>
      </c>
      <c r="O20" s="3">
        <v>569.60699999999997</v>
      </c>
      <c r="P20" s="12">
        <f t="shared" ref="P20:P24" si="6">SUM(C20:O20)</f>
        <v>2897.0099999999998</v>
      </c>
      <c r="Q20" s="3">
        <f t="shared" si="5"/>
        <v>29844.87</v>
      </c>
    </row>
    <row r="21" spans="1:17">
      <c r="A21" s="3" t="s">
        <v>8</v>
      </c>
      <c r="B21" s="5">
        <v>4593.21</v>
      </c>
      <c r="C21" s="27">
        <f t="shared" si="3"/>
        <v>114.83024999999999</v>
      </c>
      <c r="D21" s="3">
        <v>833.95499999999993</v>
      </c>
      <c r="E21" s="3">
        <v>283.23</v>
      </c>
      <c r="F21" s="3">
        <v>157.35</v>
      </c>
      <c r="G21" s="3"/>
      <c r="H21" s="3"/>
      <c r="I21" s="3">
        <v>125.88</v>
      </c>
      <c r="J21" s="3">
        <v>94.41</v>
      </c>
      <c r="K21" s="3">
        <v>34.619999999999997</v>
      </c>
      <c r="L21" s="3"/>
      <c r="M21" s="3">
        <v>298.96499999999997</v>
      </c>
      <c r="N21" s="3">
        <v>2735.71</v>
      </c>
      <c r="O21" s="3">
        <v>569.60699999999997</v>
      </c>
      <c r="P21" s="12">
        <f t="shared" si="6"/>
        <v>5248.5572499999998</v>
      </c>
      <c r="Q21" s="3">
        <f t="shared" si="5"/>
        <v>29189.522750000004</v>
      </c>
    </row>
    <row r="22" spans="1:17">
      <c r="A22" s="3" t="s">
        <v>9</v>
      </c>
      <c r="B22" s="5">
        <v>3980.12</v>
      </c>
      <c r="C22" s="27">
        <f t="shared" si="3"/>
        <v>99.502999999999986</v>
      </c>
      <c r="D22" s="3">
        <v>833.95499999999993</v>
      </c>
      <c r="E22" s="3">
        <v>283.23</v>
      </c>
      <c r="F22" s="3">
        <v>157.35</v>
      </c>
      <c r="G22" s="3"/>
      <c r="H22" s="3"/>
      <c r="I22" s="3">
        <v>125.88</v>
      </c>
      <c r="J22" s="3">
        <v>94.41</v>
      </c>
      <c r="K22" s="3">
        <v>34.619999999999997</v>
      </c>
      <c r="L22" s="3"/>
      <c r="M22" s="3">
        <v>298.96499999999997</v>
      </c>
      <c r="N22" s="3">
        <v>337.67</v>
      </c>
      <c r="O22" s="3">
        <f>D4*2.16</f>
        <v>679.75200000000007</v>
      </c>
      <c r="P22" s="12">
        <f t="shared" si="6"/>
        <v>2945.3349999999996</v>
      </c>
      <c r="Q22" s="3">
        <f t="shared" si="5"/>
        <v>30224.307750000007</v>
      </c>
    </row>
    <row r="23" spans="1:17">
      <c r="A23" s="3" t="s">
        <v>10</v>
      </c>
      <c r="B23" s="5">
        <v>7260.53</v>
      </c>
      <c r="C23" s="27">
        <f t="shared" si="3"/>
        <v>181.51325</v>
      </c>
      <c r="D23" s="3">
        <v>833.95499999999993</v>
      </c>
      <c r="E23" s="3">
        <v>283.23</v>
      </c>
      <c r="F23" s="3">
        <v>157.35</v>
      </c>
      <c r="G23" s="3"/>
      <c r="H23" s="3"/>
      <c r="I23" s="3">
        <v>125.88</v>
      </c>
      <c r="J23" s="3">
        <v>94.41</v>
      </c>
      <c r="K23" s="3">
        <v>34.619999999999997</v>
      </c>
      <c r="L23" s="3"/>
      <c r="M23" s="3">
        <v>298.96499999999997</v>
      </c>
      <c r="N23" s="3">
        <v>1805.9</v>
      </c>
      <c r="O23" s="3">
        <f>O22</f>
        <v>679.75200000000007</v>
      </c>
      <c r="P23" s="12">
        <f t="shared" si="6"/>
        <v>4495.5752499999999</v>
      </c>
      <c r="Q23" s="3">
        <f t="shared" si="5"/>
        <v>32989.262500000004</v>
      </c>
    </row>
    <row r="24" spans="1:17">
      <c r="A24" s="3" t="s">
        <v>11</v>
      </c>
      <c r="B24" s="5">
        <v>3048.89</v>
      </c>
      <c r="C24" s="27">
        <f t="shared" si="3"/>
        <v>76.222249999999988</v>
      </c>
      <c r="D24" s="3">
        <v>833.95499999999993</v>
      </c>
      <c r="E24" s="3">
        <v>283.23</v>
      </c>
      <c r="F24" s="3">
        <v>157.35</v>
      </c>
      <c r="G24" s="3">
        <v>413</v>
      </c>
      <c r="H24" s="3"/>
      <c r="I24" s="3">
        <v>125.88</v>
      </c>
      <c r="J24" s="3">
        <v>94.41</v>
      </c>
      <c r="K24" s="3">
        <v>34.619999999999997</v>
      </c>
      <c r="L24" s="3"/>
      <c r="M24" s="3">
        <v>298.96499999999997</v>
      </c>
      <c r="N24" s="3">
        <v>4134.54</v>
      </c>
      <c r="O24" s="3">
        <f>O23</f>
        <v>679.75200000000007</v>
      </c>
      <c r="P24" s="12">
        <f t="shared" si="6"/>
        <v>7131.92425</v>
      </c>
      <c r="Q24" s="3">
        <f t="shared" si="5"/>
        <v>28906.228250000004</v>
      </c>
    </row>
    <row r="25" spans="1:17" s="33" customFormat="1">
      <c r="A25" s="6" t="s">
        <v>76</v>
      </c>
      <c r="B25" s="10">
        <f>SUM(B19:B24)</f>
        <v>29719.829999999998</v>
      </c>
      <c r="C25" s="10">
        <f t="shared" ref="C25:P25" si="7">SUM(C19:C24)</f>
        <v>742.99575000000004</v>
      </c>
      <c r="D25" s="10">
        <f t="shared" si="7"/>
        <v>5003.7299999999996</v>
      </c>
      <c r="E25" s="10">
        <f t="shared" si="7"/>
        <v>1699.38</v>
      </c>
      <c r="F25" s="10">
        <f t="shared" si="7"/>
        <v>944.1</v>
      </c>
      <c r="G25" s="10">
        <f t="shared" si="7"/>
        <v>413</v>
      </c>
      <c r="H25" s="10">
        <f t="shared" si="7"/>
        <v>0</v>
      </c>
      <c r="I25" s="10">
        <f t="shared" si="7"/>
        <v>755.28</v>
      </c>
      <c r="J25" s="10">
        <f t="shared" si="7"/>
        <v>566.45999999999992</v>
      </c>
      <c r="K25" s="10">
        <f t="shared" si="7"/>
        <v>207.71700000000001</v>
      </c>
      <c r="L25" s="10">
        <f t="shared" si="7"/>
        <v>0</v>
      </c>
      <c r="M25" s="10">
        <f t="shared" si="7"/>
        <v>1793.7899999999997</v>
      </c>
      <c r="N25" s="10">
        <f t="shared" si="7"/>
        <v>10066.450000000001</v>
      </c>
      <c r="O25" s="10">
        <f t="shared" si="7"/>
        <v>3748.0769999999998</v>
      </c>
      <c r="P25" s="10">
        <f t="shared" si="7"/>
        <v>25940.979749999999</v>
      </c>
      <c r="Q25" s="6"/>
    </row>
    <row r="26" spans="1:17" s="36" customFormat="1">
      <c r="A26" s="34" t="s">
        <v>60</v>
      </c>
      <c r="B26" s="34">
        <f>B17+B25</f>
        <v>57567.6</v>
      </c>
      <c r="C26" s="34" t="s">
        <v>95</v>
      </c>
      <c r="D26" s="34">
        <f t="shared" ref="D26:P26" si="8">D17+D25</f>
        <v>10573.919999999998</v>
      </c>
      <c r="E26" s="34">
        <f t="shared" si="8"/>
        <v>3776.4</v>
      </c>
      <c r="F26" s="34">
        <f t="shared" si="8"/>
        <v>1888.2</v>
      </c>
      <c r="G26" s="34">
        <f t="shared" si="8"/>
        <v>2825.01</v>
      </c>
      <c r="H26" s="34">
        <f t="shared" si="8"/>
        <v>1340</v>
      </c>
      <c r="I26" s="34">
        <f t="shared" si="8"/>
        <v>1699.38</v>
      </c>
      <c r="J26" s="34">
        <f t="shared" si="8"/>
        <v>1132.9199999999998</v>
      </c>
      <c r="K26" s="34">
        <f t="shared" si="8"/>
        <v>207.71700000000001</v>
      </c>
      <c r="L26" s="34">
        <f t="shared" si="8"/>
        <v>785</v>
      </c>
      <c r="M26" s="34">
        <f t="shared" si="8"/>
        <v>2643.4799999999996</v>
      </c>
      <c r="N26" s="34">
        <f t="shared" si="8"/>
        <v>13033.87</v>
      </c>
      <c r="O26" s="34">
        <f t="shared" si="8"/>
        <v>6882.4789999999994</v>
      </c>
      <c r="P26" s="34">
        <f t="shared" si="8"/>
        <v>47531.371750000006</v>
      </c>
      <c r="Q26" s="34">
        <f>D6+B26-P26</f>
        <v>28906.22825</v>
      </c>
    </row>
    <row r="28" spans="1:17">
      <c r="A28" s="79" t="s">
        <v>63</v>
      </c>
      <c r="B28" s="80"/>
      <c r="C28" s="80"/>
      <c r="D28" s="81"/>
      <c r="E28" s="18">
        <v>160</v>
      </c>
    </row>
    <row r="29" spans="1:17">
      <c r="A29" s="79" t="s">
        <v>62</v>
      </c>
      <c r="B29" s="80"/>
      <c r="C29" s="80"/>
      <c r="D29" s="81"/>
      <c r="E29" s="18">
        <v>625</v>
      </c>
    </row>
    <row r="30" spans="1:17">
      <c r="A30" s="75" t="s">
        <v>82</v>
      </c>
      <c r="B30" s="75"/>
      <c r="C30" s="75"/>
      <c r="D30" s="75"/>
      <c r="E30" s="3">
        <v>9000</v>
      </c>
    </row>
  </sheetData>
  <mergeCells count="24">
    <mergeCell ref="A30:D30"/>
    <mergeCell ref="Q8:Q9"/>
    <mergeCell ref="A1:Q1"/>
    <mergeCell ref="A3:B3"/>
    <mergeCell ref="D3:E3"/>
    <mergeCell ref="F3:G3"/>
    <mergeCell ref="A4:B4"/>
    <mergeCell ref="A5:B5"/>
    <mergeCell ref="K3:P3"/>
    <mergeCell ref="K4:N4"/>
    <mergeCell ref="O4:P4"/>
    <mergeCell ref="K5:N5"/>
    <mergeCell ref="O5:P5"/>
    <mergeCell ref="K6:N6"/>
    <mergeCell ref="O6:P6"/>
    <mergeCell ref="A28:D28"/>
    <mergeCell ref="A29:D29"/>
    <mergeCell ref="A6:B6"/>
    <mergeCell ref="A8:A9"/>
    <mergeCell ref="B8:B9"/>
    <mergeCell ref="D8:O8"/>
    <mergeCell ref="K7:N7"/>
    <mergeCell ref="O7:P7"/>
    <mergeCell ref="P8:P9"/>
  </mergeCells>
  <pageMargins left="0.25" right="0.25" top="0.75" bottom="0.75" header="0.3" footer="0.3"/>
  <pageSetup paperSize="9" scale="96" orientation="landscape" verticalDpi="0" r:id="rId1"/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S30"/>
  <sheetViews>
    <sheetView topLeftCell="C1" workbookViewId="0">
      <selection activeCell="N20" sqref="N20"/>
    </sheetView>
  </sheetViews>
  <sheetFormatPr defaultRowHeight="15"/>
  <cols>
    <col min="1" max="1" width="14.140625" customWidth="1"/>
    <col min="2" max="2" width="10.5703125" customWidth="1"/>
    <col min="3" max="3" width="8.8554687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2" width="7.42578125" customWidth="1"/>
    <col min="13" max="13" width="7.85546875" customWidth="1"/>
    <col min="14" max="14" width="11.140625" customWidth="1"/>
    <col min="15" max="15" width="9.28515625" customWidth="1"/>
    <col min="16" max="16" width="10" customWidth="1"/>
    <col min="17" max="17" width="10.28515625" customWidth="1"/>
  </cols>
  <sheetData>
    <row r="1" spans="1:19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9" ht="15.75" thickBot="1"/>
    <row r="3" spans="1:19" ht="15.75" thickBot="1">
      <c r="A3" s="66" t="s">
        <v>12</v>
      </c>
      <c r="B3" s="67"/>
      <c r="C3" s="23"/>
      <c r="D3" s="66" t="s">
        <v>30</v>
      </c>
      <c r="E3" s="67"/>
      <c r="F3" s="66" t="s">
        <v>33</v>
      </c>
      <c r="G3" s="67"/>
      <c r="H3" s="8" t="s">
        <v>34</v>
      </c>
      <c r="M3" s="78" t="s">
        <v>69</v>
      </c>
      <c r="N3" s="78"/>
      <c r="O3" s="78"/>
      <c r="P3" s="78"/>
      <c r="Q3" s="78"/>
    </row>
    <row r="4" spans="1:19" ht="15.75" thickBot="1">
      <c r="A4" s="66" t="s">
        <v>14</v>
      </c>
      <c r="B4" s="67"/>
      <c r="C4" s="21"/>
      <c r="D4" s="1">
        <v>1566.3</v>
      </c>
      <c r="E4" s="8" t="s">
        <v>27</v>
      </c>
      <c r="M4" s="76" t="s">
        <v>70</v>
      </c>
      <c r="N4" s="76"/>
      <c r="O4" s="76"/>
      <c r="P4" s="74">
        <v>82707.94</v>
      </c>
      <c r="Q4" s="74"/>
    </row>
    <row r="5" spans="1:19" ht="15.75" thickBot="1">
      <c r="A5" s="66" t="s">
        <v>13</v>
      </c>
      <c r="B5" s="67"/>
      <c r="C5" s="21"/>
      <c r="D5" s="1">
        <v>2</v>
      </c>
      <c r="M5" s="76" t="s">
        <v>79</v>
      </c>
      <c r="N5" s="76"/>
      <c r="O5" s="76"/>
      <c r="P5" s="74">
        <v>33011.51</v>
      </c>
      <c r="Q5" s="74"/>
    </row>
    <row r="6" spans="1:19" ht="15.75" thickBot="1">
      <c r="A6" s="66" t="s">
        <v>15</v>
      </c>
      <c r="B6" s="67"/>
      <c r="C6" s="21"/>
      <c r="D6" s="1">
        <v>162557.9</v>
      </c>
      <c r="M6" s="76" t="s">
        <v>72</v>
      </c>
      <c r="N6" s="76"/>
      <c r="O6" s="76"/>
      <c r="P6" s="74"/>
      <c r="Q6" s="74"/>
    </row>
    <row r="7" spans="1:19">
      <c r="M7" s="75" t="s">
        <v>73</v>
      </c>
      <c r="N7" s="76"/>
      <c r="O7" s="76"/>
      <c r="P7" s="77">
        <f>SUM(P4:Q6)</f>
        <v>115719.45000000001</v>
      </c>
      <c r="Q7" s="77"/>
    </row>
    <row r="8" spans="1:19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2" t="s">
        <v>24</v>
      </c>
      <c r="Q8" s="63" t="s">
        <v>25</v>
      </c>
    </row>
    <row r="9" spans="1:19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62"/>
      <c r="Q9" s="64"/>
      <c r="R9" s="2"/>
      <c r="S9" s="2"/>
    </row>
    <row r="10" spans="1:19" s="57" customFormat="1">
      <c r="A10" s="53">
        <f>SUM(D10:O10)</f>
        <v>14.41</v>
      </c>
      <c r="B10" s="28"/>
      <c r="C10" s="28"/>
      <c r="D10" s="28">
        <v>2.95</v>
      </c>
      <c r="E10" s="28">
        <v>1.1000000000000001</v>
      </c>
      <c r="F10" s="28">
        <v>0.5</v>
      </c>
      <c r="G10" s="28">
        <v>0.85</v>
      </c>
      <c r="H10" s="28">
        <v>0.3</v>
      </c>
      <c r="I10" s="28">
        <v>0.5</v>
      </c>
      <c r="J10" s="28">
        <v>0.3</v>
      </c>
      <c r="K10" s="28"/>
      <c r="L10" s="28">
        <v>0.1</v>
      </c>
      <c r="M10" s="28">
        <v>0.45</v>
      </c>
      <c r="N10" s="54">
        <v>5.7</v>
      </c>
      <c r="O10" s="55">
        <v>1.66</v>
      </c>
      <c r="P10" s="56"/>
      <c r="Q10" s="56"/>
    </row>
    <row r="11" spans="1:19">
      <c r="A11" s="3" t="s">
        <v>0</v>
      </c>
      <c r="B11" s="5">
        <v>22124.63</v>
      </c>
      <c r="C11" s="27"/>
      <c r="D11" s="12">
        <f>D10*1566.3</f>
        <v>4620.585</v>
      </c>
      <c r="E11" s="12">
        <f t="shared" ref="E11:O11" si="0">E10*1566.3</f>
        <v>1722.93</v>
      </c>
      <c r="F11" s="12">
        <f t="shared" si="0"/>
        <v>783.15</v>
      </c>
      <c r="G11" s="12"/>
      <c r="H11" s="12"/>
      <c r="I11" s="12">
        <f t="shared" si="0"/>
        <v>783.15</v>
      </c>
      <c r="J11" s="12">
        <f t="shared" si="0"/>
        <v>469.89</v>
      </c>
      <c r="K11" s="12"/>
      <c r="L11" s="12"/>
      <c r="M11" s="12">
        <f t="shared" si="0"/>
        <v>704.83500000000004</v>
      </c>
      <c r="N11" s="12">
        <v>367.52</v>
      </c>
      <c r="O11" s="12">
        <f t="shared" si="0"/>
        <v>2600.058</v>
      </c>
      <c r="P11" s="3">
        <f t="shared" ref="P11:P16" si="1">SUM(D11:O11)</f>
        <v>12052.118000000002</v>
      </c>
      <c r="Q11" s="3">
        <f>D6+B11-P11</f>
        <v>172630.41200000001</v>
      </c>
    </row>
    <row r="12" spans="1:19">
      <c r="A12" s="3" t="s">
        <v>1</v>
      </c>
      <c r="B12" s="5">
        <v>19339.68</v>
      </c>
      <c r="C12" s="27"/>
      <c r="D12" s="12">
        <v>4620.585</v>
      </c>
      <c r="E12" s="3">
        <v>1722.93</v>
      </c>
      <c r="F12" s="3">
        <v>783.15</v>
      </c>
      <c r="G12" s="3"/>
      <c r="H12" s="3"/>
      <c r="I12" s="3">
        <v>783.15</v>
      </c>
      <c r="J12" s="3">
        <v>469.89</v>
      </c>
      <c r="K12" s="3"/>
      <c r="L12" s="3">
        <v>490</v>
      </c>
      <c r="M12" s="12">
        <v>704.83500000000004</v>
      </c>
      <c r="N12" s="3">
        <v>7414.78</v>
      </c>
      <c r="O12" s="12">
        <v>2600.058</v>
      </c>
      <c r="P12" s="3">
        <f t="shared" si="1"/>
        <v>19589.378000000001</v>
      </c>
      <c r="Q12" s="3">
        <f>Q11+B12-P12</f>
        <v>172380.71400000001</v>
      </c>
    </row>
    <row r="13" spans="1:19">
      <c r="A13" s="3" t="s">
        <v>2</v>
      </c>
      <c r="B13" s="5">
        <v>22606.67</v>
      </c>
      <c r="C13" s="27"/>
      <c r="D13" s="12">
        <v>4620.585</v>
      </c>
      <c r="E13" s="3">
        <v>1722.93</v>
      </c>
      <c r="F13" s="3">
        <v>783.15</v>
      </c>
      <c r="G13" s="3"/>
      <c r="H13" s="3"/>
      <c r="I13" s="3">
        <v>783.15</v>
      </c>
      <c r="J13" s="3">
        <v>469.89</v>
      </c>
      <c r="K13" s="3"/>
      <c r="L13" s="3">
        <v>714</v>
      </c>
      <c r="M13" s="12">
        <v>704.83500000000004</v>
      </c>
      <c r="N13" s="3">
        <v>9220.69</v>
      </c>
      <c r="O13" s="12">
        <v>2600.058</v>
      </c>
      <c r="P13" s="3">
        <f t="shared" si="1"/>
        <v>21619.288000000004</v>
      </c>
      <c r="Q13" s="3">
        <f>Q12+B13-P13</f>
        <v>173368.09600000002</v>
      </c>
    </row>
    <row r="14" spans="1:19">
      <c r="A14" s="3" t="s">
        <v>3</v>
      </c>
      <c r="B14" s="5">
        <v>19333.919999999998</v>
      </c>
      <c r="C14" s="27"/>
      <c r="D14" s="12">
        <v>4620.585</v>
      </c>
      <c r="E14" s="3">
        <v>1722.93</v>
      </c>
      <c r="F14" s="3">
        <v>783.15</v>
      </c>
      <c r="G14" s="3"/>
      <c r="H14" s="3">
        <v>4680</v>
      </c>
      <c r="I14" s="3">
        <v>783.15</v>
      </c>
      <c r="J14" s="3">
        <v>469.89</v>
      </c>
      <c r="K14" s="3"/>
      <c r="L14" s="3"/>
      <c r="M14" s="12">
        <v>704.83500000000004</v>
      </c>
      <c r="N14" s="3">
        <v>9469.98</v>
      </c>
      <c r="O14" s="12">
        <v>2600.058</v>
      </c>
      <c r="P14" s="3">
        <f t="shared" si="1"/>
        <v>25834.578000000001</v>
      </c>
      <c r="Q14" s="3">
        <f>Q13+B14-P14</f>
        <v>166867.43799999999</v>
      </c>
    </row>
    <row r="15" spans="1:19">
      <c r="A15" s="3" t="s">
        <v>4</v>
      </c>
      <c r="B15" s="5">
        <v>25161.42</v>
      </c>
      <c r="C15" s="27"/>
      <c r="D15" s="12">
        <v>4620.585</v>
      </c>
      <c r="E15" s="3">
        <v>1722.93</v>
      </c>
      <c r="F15" s="3">
        <v>783.15</v>
      </c>
      <c r="G15" s="3"/>
      <c r="H15" s="3"/>
      <c r="I15" s="3">
        <v>783.15</v>
      </c>
      <c r="J15" s="3">
        <v>469.89</v>
      </c>
      <c r="K15" s="3"/>
      <c r="L15" s="3"/>
      <c r="M15" s="12">
        <v>704.83500000000004</v>
      </c>
      <c r="N15" s="3">
        <v>23516.84</v>
      </c>
      <c r="O15" s="12">
        <v>2600.058</v>
      </c>
      <c r="P15" s="3">
        <f t="shared" si="1"/>
        <v>35201.438000000002</v>
      </c>
      <c r="Q15" s="3">
        <f>Q14+B15-P15</f>
        <v>156827.42000000001</v>
      </c>
    </row>
    <row r="16" spans="1:19">
      <c r="A16" s="3" t="s">
        <v>5</v>
      </c>
      <c r="B16" s="5">
        <v>20931.990000000002</v>
      </c>
      <c r="C16" s="27"/>
      <c r="D16" s="12">
        <f>D15</f>
        <v>4620.585</v>
      </c>
      <c r="E16" s="12">
        <f t="shared" ref="E16:O16" si="2">E15</f>
        <v>1722.93</v>
      </c>
      <c r="F16" s="12">
        <f t="shared" si="2"/>
        <v>783.15</v>
      </c>
      <c r="G16" s="12"/>
      <c r="H16" s="12"/>
      <c r="I16" s="12">
        <f t="shared" si="2"/>
        <v>783.15</v>
      </c>
      <c r="J16" s="12">
        <f t="shared" si="2"/>
        <v>469.89</v>
      </c>
      <c r="K16" s="12"/>
      <c r="L16" s="12"/>
      <c r="M16" s="12">
        <f t="shared" si="2"/>
        <v>704.83500000000004</v>
      </c>
      <c r="N16" s="12">
        <v>12863.57</v>
      </c>
      <c r="O16" s="12">
        <f t="shared" si="2"/>
        <v>2600.058</v>
      </c>
      <c r="P16" s="3">
        <f t="shared" si="1"/>
        <v>24548.168000000001</v>
      </c>
      <c r="Q16" s="3">
        <f>Q15+B16-P16</f>
        <v>153211.242</v>
      </c>
    </row>
    <row r="17" spans="1:17" s="33" customFormat="1">
      <c r="A17" s="6" t="s">
        <v>75</v>
      </c>
      <c r="B17" s="10">
        <f>SUM(B11:B16)</f>
        <v>129498.31</v>
      </c>
      <c r="C17" s="10">
        <f t="shared" ref="C17:P17" si="3">SUM(C11:C16)</f>
        <v>0</v>
      </c>
      <c r="D17" s="10">
        <f t="shared" si="3"/>
        <v>27723.51</v>
      </c>
      <c r="E17" s="10">
        <f t="shared" si="3"/>
        <v>10337.58</v>
      </c>
      <c r="F17" s="10">
        <f t="shared" si="3"/>
        <v>4698.8999999999996</v>
      </c>
      <c r="G17" s="10">
        <f t="shared" si="3"/>
        <v>0</v>
      </c>
      <c r="H17" s="10">
        <f t="shared" si="3"/>
        <v>4680</v>
      </c>
      <c r="I17" s="10">
        <f t="shared" si="3"/>
        <v>4698.8999999999996</v>
      </c>
      <c r="J17" s="10">
        <f t="shared" si="3"/>
        <v>2819.3399999999997</v>
      </c>
      <c r="K17" s="10">
        <f t="shared" si="3"/>
        <v>0</v>
      </c>
      <c r="L17" s="10">
        <f t="shared" si="3"/>
        <v>1204</v>
      </c>
      <c r="M17" s="10">
        <f t="shared" si="3"/>
        <v>4229.01</v>
      </c>
      <c r="N17" s="10">
        <f t="shared" si="3"/>
        <v>62853.38</v>
      </c>
      <c r="O17" s="10">
        <f t="shared" si="3"/>
        <v>15600.348000000002</v>
      </c>
      <c r="P17" s="10">
        <f t="shared" si="3"/>
        <v>138844.96800000002</v>
      </c>
      <c r="Q17" s="6"/>
    </row>
    <row r="18" spans="1:17" s="29" customFormat="1">
      <c r="A18" s="43">
        <v>16.57</v>
      </c>
      <c r="B18" s="28"/>
      <c r="C18" s="30">
        <v>0.6</v>
      </c>
      <c r="D18" s="30">
        <v>2.65</v>
      </c>
      <c r="E18" s="30">
        <v>0.9</v>
      </c>
      <c r="F18" s="30">
        <v>0.5</v>
      </c>
      <c r="G18" s="30">
        <v>0.6</v>
      </c>
      <c r="H18" s="30">
        <v>0.4</v>
      </c>
      <c r="I18" s="30">
        <v>0.4</v>
      </c>
      <c r="J18" s="30">
        <v>0.3</v>
      </c>
      <c r="K18" s="30">
        <v>0.11</v>
      </c>
      <c r="L18" s="30">
        <v>0.04</v>
      </c>
      <c r="M18" s="30">
        <v>0.95</v>
      </c>
      <c r="N18" s="44" t="s">
        <v>88</v>
      </c>
      <c r="O18" s="30">
        <v>1.81</v>
      </c>
      <c r="P18" s="28"/>
      <c r="Q18" s="3">
        <f>Q16+B18-P18</f>
        <v>153211.242</v>
      </c>
    </row>
    <row r="19" spans="1:17">
      <c r="A19" s="3" t="s">
        <v>6</v>
      </c>
      <c r="B19" s="5">
        <v>27452.37</v>
      </c>
      <c r="C19" s="27">
        <f t="shared" ref="C19:C24" si="4">B19*2.5/100</f>
        <v>686.30925000000002</v>
      </c>
      <c r="D19" s="3">
        <f>D18*1566.3</f>
        <v>4150.6949999999997</v>
      </c>
      <c r="E19" s="3">
        <f t="shared" ref="E19:O19" si="5">E18*1566.3</f>
        <v>1409.67</v>
      </c>
      <c r="F19" s="3">
        <f t="shared" si="5"/>
        <v>783.15</v>
      </c>
      <c r="G19" s="3"/>
      <c r="H19" s="3"/>
      <c r="I19" s="3">
        <f t="shared" si="5"/>
        <v>626.52</v>
      </c>
      <c r="J19" s="3">
        <f t="shared" si="5"/>
        <v>469.89</v>
      </c>
      <c r="K19" s="3">
        <f t="shared" si="5"/>
        <v>172.29300000000001</v>
      </c>
      <c r="L19" s="12"/>
      <c r="M19" s="3">
        <f t="shared" si="5"/>
        <v>1487.9849999999999</v>
      </c>
      <c r="N19" s="19">
        <v>26794.39</v>
      </c>
      <c r="O19" s="3">
        <f t="shared" si="5"/>
        <v>2835.0030000000002</v>
      </c>
      <c r="P19" s="12">
        <f>SUM(C19:O19)</f>
        <v>39415.905249999996</v>
      </c>
      <c r="Q19" s="3">
        <f t="shared" ref="Q19:Q24" si="6">Q18+B19-P19</f>
        <v>141247.70675000001</v>
      </c>
    </row>
    <row r="20" spans="1:17">
      <c r="A20" s="3" t="s">
        <v>7</v>
      </c>
      <c r="B20" s="5">
        <v>17910.18</v>
      </c>
      <c r="C20" s="27">
        <f t="shared" si="4"/>
        <v>447.75449999999995</v>
      </c>
      <c r="D20" s="3">
        <v>4150.6949999999997</v>
      </c>
      <c r="E20" s="3">
        <v>1409.67</v>
      </c>
      <c r="F20" s="3">
        <v>783.15</v>
      </c>
      <c r="G20" s="3"/>
      <c r="H20" s="3"/>
      <c r="I20" s="3">
        <v>626.52</v>
      </c>
      <c r="J20" s="3">
        <v>469.89</v>
      </c>
      <c r="K20" s="3">
        <v>172.29</v>
      </c>
      <c r="L20" s="12"/>
      <c r="M20" s="3">
        <v>1487.9849999999999</v>
      </c>
      <c r="N20" s="19">
        <v>22985.69</v>
      </c>
      <c r="O20" s="3">
        <v>2835.0030000000002</v>
      </c>
      <c r="P20" s="12">
        <f t="shared" ref="P20:P24" si="7">SUM(C20:O20)</f>
        <v>35368.647499999999</v>
      </c>
      <c r="Q20" s="3">
        <f t="shared" si="6"/>
        <v>123789.23925000001</v>
      </c>
    </row>
    <row r="21" spans="1:17">
      <c r="A21" s="3" t="s">
        <v>8</v>
      </c>
      <c r="B21" s="5">
        <v>29175.52</v>
      </c>
      <c r="C21" s="27">
        <f t="shared" si="4"/>
        <v>729.38800000000003</v>
      </c>
      <c r="D21" s="3">
        <v>4150.6949999999997</v>
      </c>
      <c r="E21" s="3">
        <v>1409.67</v>
      </c>
      <c r="F21" s="3">
        <v>783.15</v>
      </c>
      <c r="G21" s="3"/>
      <c r="H21" s="3"/>
      <c r="I21" s="3">
        <v>626.52</v>
      </c>
      <c r="J21" s="3">
        <v>469.89</v>
      </c>
      <c r="K21" s="3">
        <v>172.29</v>
      </c>
      <c r="L21" s="12"/>
      <c r="M21" s="3">
        <v>1487.9849999999999</v>
      </c>
      <c r="N21" s="3">
        <v>2149.56</v>
      </c>
      <c r="O21" s="3">
        <v>2835.0030000000002</v>
      </c>
      <c r="P21" s="12">
        <f t="shared" si="7"/>
        <v>14814.151</v>
      </c>
      <c r="Q21" s="3">
        <f t="shared" si="6"/>
        <v>138150.60824999999</v>
      </c>
    </row>
    <row r="22" spans="1:17">
      <c r="A22" s="3" t="s">
        <v>9</v>
      </c>
      <c r="B22" s="5">
        <v>23605.64</v>
      </c>
      <c r="C22" s="27">
        <f t="shared" si="4"/>
        <v>590.14099999999996</v>
      </c>
      <c r="D22" s="3">
        <v>4150.6949999999997</v>
      </c>
      <c r="E22" s="3">
        <v>1409.67</v>
      </c>
      <c r="F22" s="3">
        <v>783.15</v>
      </c>
      <c r="G22" s="3"/>
      <c r="H22" s="3"/>
      <c r="I22" s="3">
        <v>626.52</v>
      </c>
      <c r="J22" s="3">
        <v>469.89</v>
      </c>
      <c r="K22" s="3">
        <v>172.29</v>
      </c>
      <c r="L22" s="12"/>
      <c r="M22" s="3">
        <v>1487.9849999999999</v>
      </c>
      <c r="N22" s="3">
        <v>5128.7299999999996</v>
      </c>
      <c r="O22" s="3">
        <f>D4*2.16</f>
        <v>3383.2080000000001</v>
      </c>
      <c r="P22" s="12">
        <f t="shared" si="7"/>
        <v>18202.278999999999</v>
      </c>
      <c r="Q22" s="3">
        <f t="shared" si="6"/>
        <v>143553.96924999999</v>
      </c>
    </row>
    <row r="23" spans="1:17">
      <c r="A23" s="3" t="s">
        <v>10</v>
      </c>
      <c r="B23" s="5">
        <v>29692.400000000001</v>
      </c>
      <c r="C23" s="27">
        <f t="shared" si="4"/>
        <v>742.31</v>
      </c>
      <c r="D23" s="3">
        <v>4150.6949999999997</v>
      </c>
      <c r="E23" s="3">
        <v>1409.67</v>
      </c>
      <c r="F23" s="3">
        <v>783.15</v>
      </c>
      <c r="G23" s="3"/>
      <c r="H23" s="3"/>
      <c r="I23" s="3">
        <v>626.52</v>
      </c>
      <c r="J23" s="3">
        <v>469.89</v>
      </c>
      <c r="K23" s="3">
        <v>172.29</v>
      </c>
      <c r="L23" s="12"/>
      <c r="M23" s="3">
        <v>1487.9849999999999</v>
      </c>
      <c r="N23" s="3">
        <v>4021.59</v>
      </c>
      <c r="O23" s="3">
        <f>O22</f>
        <v>3383.2080000000001</v>
      </c>
      <c r="P23" s="12">
        <f t="shared" si="7"/>
        <v>17247.308000000001</v>
      </c>
      <c r="Q23" s="3">
        <f t="shared" si="6"/>
        <v>155999.06125</v>
      </c>
    </row>
    <row r="24" spans="1:17">
      <c r="A24" s="3" t="s">
        <v>11</v>
      </c>
      <c r="B24" s="5">
        <v>26398.26</v>
      </c>
      <c r="C24" s="27">
        <f t="shared" si="4"/>
        <v>659.95649999999989</v>
      </c>
      <c r="D24" s="3">
        <v>4150.6949999999997</v>
      </c>
      <c r="E24" s="3">
        <v>1409.67</v>
      </c>
      <c r="F24" s="3">
        <v>783.15</v>
      </c>
      <c r="G24" s="3">
        <v>413</v>
      </c>
      <c r="H24" s="3"/>
      <c r="I24" s="3">
        <v>626.52</v>
      </c>
      <c r="J24" s="3">
        <v>469.89</v>
      </c>
      <c r="K24" s="3">
        <v>172.29</v>
      </c>
      <c r="L24" s="12"/>
      <c r="M24" s="3">
        <v>1487.9849999999999</v>
      </c>
      <c r="N24" s="3">
        <v>269.22000000000003</v>
      </c>
      <c r="O24" s="3">
        <f>O23</f>
        <v>3383.2080000000001</v>
      </c>
      <c r="P24" s="12">
        <f t="shared" si="7"/>
        <v>13825.584500000001</v>
      </c>
      <c r="Q24" s="3">
        <f t="shared" si="6"/>
        <v>168571.73675000001</v>
      </c>
    </row>
    <row r="25" spans="1:17" s="33" customFormat="1">
      <c r="A25" s="6" t="s">
        <v>76</v>
      </c>
      <c r="B25" s="10">
        <f>SUM(B19:B24)</f>
        <v>154234.37000000002</v>
      </c>
      <c r="C25" s="10">
        <f t="shared" ref="C25:P25" si="8">SUM(C19:C24)</f>
        <v>3855.85925</v>
      </c>
      <c r="D25" s="10">
        <f t="shared" si="8"/>
        <v>24904.17</v>
      </c>
      <c r="E25" s="10">
        <f t="shared" si="8"/>
        <v>8458.02</v>
      </c>
      <c r="F25" s="10">
        <f t="shared" si="8"/>
        <v>4698.8999999999996</v>
      </c>
      <c r="G25" s="10">
        <f t="shared" si="8"/>
        <v>413</v>
      </c>
      <c r="H25" s="10">
        <f t="shared" si="8"/>
        <v>0</v>
      </c>
      <c r="I25" s="10">
        <f t="shared" si="8"/>
        <v>3759.12</v>
      </c>
      <c r="J25" s="10">
        <f t="shared" si="8"/>
        <v>2819.3399999999997</v>
      </c>
      <c r="K25" s="10">
        <f t="shared" si="8"/>
        <v>1033.7429999999999</v>
      </c>
      <c r="L25" s="10">
        <f t="shared" si="8"/>
        <v>0</v>
      </c>
      <c r="M25" s="10">
        <f t="shared" si="8"/>
        <v>8927.91</v>
      </c>
      <c r="N25" s="10">
        <f t="shared" si="8"/>
        <v>61349.179999999993</v>
      </c>
      <c r="O25" s="10">
        <f t="shared" si="8"/>
        <v>18654.633000000002</v>
      </c>
      <c r="P25" s="10">
        <f t="shared" si="8"/>
        <v>138873.87525000001</v>
      </c>
      <c r="Q25" s="6"/>
    </row>
    <row r="26" spans="1:17" s="36" customFormat="1">
      <c r="A26" s="34" t="s">
        <v>60</v>
      </c>
      <c r="B26" s="34">
        <f>B17+B25</f>
        <v>283732.68000000005</v>
      </c>
      <c r="C26" s="34">
        <f t="shared" ref="C26:P26" si="9">C17+C25</f>
        <v>3855.85925</v>
      </c>
      <c r="D26" s="34">
        <f t="shared" si="9"/>
        <v>52627.679999999993</v>
      </c>
      <c r="E26" s="34">
        <f t="shared" si="9"/>
        <v>18795.599999999999</v>
      </c>
      <c r="F26" s="34">
        <f t="shared" si="9"/>
        <v>9397.7999999999993</v>
      </c>
      <c r="G26" s="34">
        <f t="shared" si="9"/>
        <v>413</v>
      </c>
      <c r="H26" s="34">
        <f t="shared" si="9"/>
        <v>4680</v>
      </c>
      <c r="I26" s="34">
        <f t="shared" si="9"/>
        <v>8458.02</v>
      </c>
      <c r="J26" s="34">
        <f t="shared" si="9"/>
        <v>5638.6799999999994</v>
      </c>
      <c r="K26" s="34">
        <f t="shared" si="9"/>
        <v>1033.7429999999999</v>
      </c>
      <c r="L26" s="34">
        <f t="shared" si="9"/>
        <v>1204</v>
      </c>
      <c r="M26" s="34">
        <f t="shared" si="9"/>
        <v>13156.92</v>
      </c>
      <c r="N26" s="34">
        <f t="shared" si="9"/>
        <v>124202.56</v>
      </c>
      <c r="O26" s="34">
        <f t="shared" si="9"/>
        <v>34254.981</v>
      </c>
      <c r="P26" s="34">
        <f t="shared" si="9"/>
        <v>277718.84325000003</v>
      </c>
      <c r="Q26" s="34">
        <f>D6+B26-P26</f>
        <v>168571.73675000004</v>
      </c>
    </row>
    <row r="29" spans="1:17">
      <c r="A29" s="77" t="s">
        <v>65</v>
      </c>
      <c r="B29" s="77"/>
      <c r="C29" s="22"/>
      <c r="D29" s="3">
        <v>490</v>
      </c>
    </row>
    <row r="30" spans="1:17">
      <c r="A30" s="77"/>
      <c r="B30" s="77"/>
      <c r="C30" s="22"/>
      <c r="D30" s="3">
        <v>714</v>
      </c>
    </row>
  </sheetData>
  <mergeCells count="22">
    <mergeCell ref="A5:B5"/>
    <mergeCell ref="M3:Q3"/>
    <mergeCell ref="M4:O4"/>
    <mergeCell ref="P4:Q4"/>
    <mergeCell ref="M5:O5"/>
    <mergeCell ref="P5:Q5"/>
    <mergeCell ref="A1:Q1"/>
    <mergeCell ref="A3:B3"/>
    <mergeCell ref="D3:E3"/>
    <mergeCell ref="F3:G3"/>
    <mergeCell ref="A4:B4"/>
    <mergeCell ref="A29:B30"/>
    <mergeCell ref="P6:Q6"/>
    <mergeCell ref="A6:B6"/>
    <mergeCell ref="A8:A9"/>
    <mergeCell ref="B8:B9"/>
    <mergeCell ref="D8:O8"/>
    <mergeCell ref="M7:O7"/>
    <mergeCell ref="P7:Q7"/>
    <mergeCell ref="P8:P9"/>
    <mergeCell ref="Q8:Q9"/>
    <mergeCell ref="M6:O6"/>
  </mergeCells>
  <pageMargins left="0.25" right="0.25" top="0.75" bottom="0.75" header="0.3" footer="0.3"/>
  <pageSetup paperSize="9" scale="93" orientation="landscape" verticalDpi="0" r:id="rId1"/>
  <colBreaks count="1" manualBreakCount="1">
    <brk id="1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T30"/>
  <sheetViews>
    <sheetView workbookViewId="0">
      <selection activeCell="F28" sqref="F28"/>
    </sheetView>
  </sheetViews>
  <sheetFormatPr defaultRowHeight="15"/>
  <cols>
    <col min="1" max="1" width="16" customWidth="1"/>
    <col min="2" max="3" width="9.42578125" customWidth="1"/>
    <col min="4" max="4" width="8.7109375" customWidth="1"/>
    <col min="6" max="6" width="8" customWidth="1"/>
    <col min="7" max="7" width="7.42578125" customWidth="1"/>
    <col min="8" max="8" width="7.7109375" customWidth="1"/>
    <col min="9" max="9" width="7.42578125" customWidth="1"/>
    <col min="10" max="10" width="7.5703125" customWidth="1"/>
    <col min="11" max="11" width="7.42578125" customWidth="1"/>
    <col min="12" max="12" width="8.28515625" customWidth="1"/>
    <col min="13" max="13" width="7.85546875" customWidth="1"/>
    <col min="14" max="14" width="8.42578125" customWidth="1"/>
    <col min="15" max="15" width="6.42578125" customWidth="1"/>
    <col min="16" max="16" width="7.5703125" customWidth="1"/>
    <col min="17" max="17" width="9.28515625" customWidth="1"/>
    <col min="18" max="18" width="9.85546875" customWidth="1"/>
  </cols>
  <sheetData>
    <row r="1" spans="1:20">
      <c r="A1" s="65" t="s">
        <v>61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0" ht="15.75" thickBot="1"/>
    <row r="3" spans="1:20" ht="15.75" thickBot="1">
      <c r="A3" s="66" t="s">
        <v>12</v>
      </c>
      <c r="B3" s="67"/>
      <c r="C3" s="23"/>
      <c r="D3" s="66" t="s">
        <v>30</v>
      </c>
      <c r="E3" s="67"/>
      <c r="F3" s="66" t="s">
        <v>35</v>
      </c>
      <c r="G3" s="67"/>
      <c r="H3" s="8" t="s">
        <v>45</v>
      </c>
      <c r="M3" s="78" t="s">
        <v>69</v>
      </c>
      <c r="N3" s="78"/>
      <c r="O3" s="78"/>
      <c r="P3" s="78"/>
      <c r="Q3" s="78"/>
    </row>
    <row r="4" spans="1:20" ht="15.75" thickBot="1">
      <c r="A4" s="66" t="s">
        <v>14</v>
      </c>
      <c r="B4" s="67"/>
      <c r="C4" s="21"/>
      <c r="D4" s="1">
        <v>521</v>
      </c>
      <c r="E4" s="8" t="s">
        <v>27</v>
      </c>
      <c r="M4" s="76" t="s">
        <v>70</v>
      </c>
      <c r="N4" s="76"/>
      <c r="O4" s="76"/>
      <c r="P4" s="74">
        <v>19925.93</v>
      </c>
      <c r="Q4" s="74"/>
    </row>
    <row r="5" spans="1:20" ht="15.75" thickBot="1">
      <c r="A5" s="66" t="s">
        <v>13</v>
      </c>
      <c r="B5" s="67"/>
      <c r="C5" s="21"/>
      <c r="D5" s="1">
        <v>3</v>
      </c>
      <c r="M5" s="76" t="s">
        <v>79</v>
      </c>
      <c r="N5" s="76"/>
      <c r="O5" s="76"/>
      <c r="P5" s="74">
        <v>21060.76</v>
      </c>
      <c r="Q5" s="74"/>
    </row>
    <row r="6" spans="1:20" ht="15.75" thickBot="1">
      <c r="A6" s="66" t="s">
        <v>15</v>
      </c>
      <c r="B6" s="67"/>
      <c r="C6" s="21"/>
      <c r="D6" s="1">
        <v>1295.06</v>
      </c>
      <c r="M6" s="76" t="s">
        <v>72</v>
      </c>
      <c r="N6" s="76"/>
      <c r="O6" s="76"/>
      <c r="P6" s="74">
        <v>31823.9</v>
      </c>
      <c r="Q6" s="74"/>
    </row>
    <row r="7" spans="1:20">
      <c r="M7" s="75" t="s">
        <v>73</v>
      </c>
      <c r="N7" s="76"/>
      <c r="O7" s="76"/>
      <c r="P7" s="77">
        <f>P4+P5-P6</f>
        <v>9162.7900000000009</v>
      </c>
      <c r="Q7" s="77"/>
    </row>
    <row r="8" spans="1:20" ht="15" customHeight="1">
      <c r="A8" s="70"/>
      <c r="B8" s="72" t="s">
        <v>16</v>
      </c>
      <c r="C8" s="24"/>
      <c r="D8" s="68" t="s">
        <v>26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3"/>
      <c r="Q8" s="62" t="s">
        <v>24</v>
      </c>
      <c r="R8" s="63" t="s">
        <v>25</v>
      </c>
    </row>
    <row r="9" spans="1:20" ht="78.75" customHeight="1">
      <c r="A9" s="71"/>
      <c r="B9" s="72"/>
      <c r="C9" s="25" t="s">
        <v>74</v>
      </c>
      <c r="D9" s="4" t="s">
        <v>17</v>
      </c>
      <c r="E9" s="4" t="s">
        <v>19</v>
      </c>
      <c r="F9" s="4" t="s">
        <v>18</v>
      </c>
      <c r="G9" s="4" t="s">
        <v>20</v>
      </c>
      <c r="H9" s="4" t="s">
        <v>21</v>
      </c>
      <c r="I9" s="4" t="s">
        <v>22</v>
      </c>
      <c r="J9" s="4" t="s">
        <v>23</v>
      </c>
      <c r="K9" s="39" t="s">
        <v>83</v>
      </c>
      <c r="L9" s="39" t="s">
        <v>84</v>
      </c>
      <c r="M9" s="60" t="s">
        <v>92</v>
      </c>
      <c r="N9" s="48" t="s">
        <v>85</v>
      </c>
      <c r="O9" s="4" t="s">
        <v>28</v>
      </c>
      <c r="P9" s="7" t="s">
        <v>29</v>
      </c>
      <c r="Q9" s="62"/>
      <c r="R9" s="64"/>
      <c r="S9" s="2"/>
      <c r="T9" s="2"/>
    </row>
    <row r="10" spans="1:20" s="57" customFormat="1">
      <c r="A10" s="53">
        <f>SUM(D10:P10)</f>
        <v>12.41</v>
      </c>
      <c r="B10" s="28"/>
      <c r="C10" s="28"/>
      <c r="D10" s="28">
        <v>2.95</v>
      </c>
      <c r="E10" s="28">
        <v>1</v>
      </c>
      <c r="F10" s="28">
        <v>0.31</v>
      </c>
      <c r="G10" s="28">
        <v>0.43</v>
      </c>
      <c r="H10" s="28">
        <v>0.21</v>
      </c>
      <c r="I10" s="28">
        <v>0.5</v>
      </c>
      <c r="J10" s="28">
        <v>0.3</v>
      </c>
      <c r="K10" s="28">
        <v>0.1</v>
      </c>
      <c r="L10" s="28"/>
      <c r="M10" s="28">
        <v>0.45</v>
      </c>
      <c r="N10" s="54">
        <v>4.5</v>
      </c>
      <c r="O10" s="55">
        <v>1.66</v>
      </c>
      <c r="P10" s="55"/>
      <c r="Q10" s="56"/>
      <c r="R10" s="56"/>
    </row>
    <row r="11" spans="1:20">
      <c r="A11" s="3" t="s">
        <v>0</v>
      </c>
      <c r="B11" s="5">
        <v>12685.07</v>
      </c>
      <c r="C11" s="27"/>
      <c r="D11" s="3">
        <f>D10*521</f>
        <v>1536.95</v>
      </c>
      <c r="E11" s="3">
        <f t="shared" ref="E11:O11" si="0">E10*521</f>
        <v>521</v>
      </c>
      <c r="F11" s="3">
        <f t="shared" si="0"/>
        <v>161.51</v>
      </c>
      <c r="G11" s="3"/>
      <c r="H11" s="3"/>
      <c r="I11" s="3">
        <f t="shared" si="0"/>
        <v>260.5</v>
      </c>
      <c r="J11" s="3">
        <f t="shared" si="0"/>
        <v>156.29999999999998</v>
      </c>
      <c r="K11" s="3"/>
      <c r="L11" s="3"/>
      <c r="M11" s="3">
        <f t="shared" si="0"/>
        <v>234.45000000000002</v>
      </c>
      <c r="N11" s="3">
        <v>565</v>
      </c>
      <c r="O11" s="3">
        <f t="shared" si="0"/>
        <v>864.86</v>
      </c>
      <c r="P11" s="3"/>
      <c r="Q11" s="3">
        <f t="shared" ref="Q11:Q16" si="1">SUM(D11:P11)</f>
        <v>4300.57</v>
      </c>
      <c r="R11" s="3">
        <f>D6+B11-Q11</f>
        <v>9679.56</v>
      </c>
    </row>
    <row r="12" spans="1:20">
      <c r="A12" s="3" t="s">
        <v>1</v>
      </c>
      <c r="B12" s="5">
        <v>4860.45</v>
      </c>
      <c r="C12" s="27"/>
      <c r="D12" s="3">
        <v>1536.95</v>
      </c>
      <c r="E12" s="3">
        <v>521</v>
      </c>
      <c r="F12" s="3">
        <v>161.51</v>
      </c>
      <c r="G12" s="3"/>
      <c r="H12" s="3"/>
      <c r="I12" s="3">
        <v>260.5</v>
      </c>
      <c r="J12" s="3">
        <v>156.29999999999998</v>
      </c>
      <c r="K12" s="3"/>
      <c r="L12" s="3"/>
      <c r="M12" s="3">
        <v>234.45000000000002</v>
      </c>
      <c r="N12" s="3">
        <v>111.26</v>
      </c>
      <c r="O12" s="3">
        <v>864.86</v>
      </c>
      <c r="P12" s="3"/>
      <c r="Q12" s="3">
        <f t="shared" si="1"/>
        <v>3846.8300000000004</v>
      </c>
      <c r="R12" s="3">
        <f>R11+B12-Q12</f>
        <v>10693.179999999998</v>
      </c>
    </row>
    <row r="13" spans="1:20">
      <c r="A13" s="3" t="s">
        <v>2</v>
      </c>
      <c r="B13" s="5">
        <v>4465.63</v>
      </c>
      <c r="C13" s="27"/>
      <c r="D13" s="3">
        <v>1536.95</v>
      </c>
      <c r="E13" s="3">
        <v>521</v>
      </c>
      <c r="F13" s="3">
        <v>161.51</v>
      </c>
      <c r="G13" s="3"/>
      <c r="H13" s="3"/>
      <c r="I13" s="3">
        <v>260.5</v>
      </c>
      <c r="J13" s="3">
        <v>156.29999999999998</v>
      </c>
      <c r="K13" s="3"/>
      <c r="L13" s="3"/>
      <c r="M13" s="3">
        <v>234.45000000000002</v>
      </c>
      <c r="N13" s="3">
        <v>2284.42</v>
      </c>
      <c r="O13" s="3">
        <v>864.86</v>
      </c>
      <c r="P13" s="3"/>
      <c r="Q13" s="3">
        <f t="shared" si="1"/>
        <v>6019.99</v>
      </c>
      <c r="R13" s="3">
        <f>R12+B13-Q13</f>
        <v>9138.8199999999979</v>
      </c>
    </row>
    <row r="14" spans="1:20">
      <c r="A14" s="3" t="s">
        <v>3</v>
      </c>
      <c r="B14" s="5">
        <v>3889.81</v>
      </c>
      <c r="C14" s="27"/>
      <c r="D14" s="3">
        <v>1536.95</v>
      </c>
      <c r="E14" s="3">
        <v>521</v>
      </c>
      <c r="F14" s="3">
        <v>161.51</v>
      </c>
      <c r="G14" s="3"/>
      <c r="H14" s="3">
        <v>1500</v>
      </c>
      <c r="I14" s="3">
        <v>260.5</v>
      </c>
      <c r="J14" s="3">
        <v>156.29999999999998</v>
      </c>
      <c r="K14" s="3"/>
      <c r="L14" s="3"/>
      <c r="M14" s="3">
        <v>234.45000000000002</v>
      </c>
      <c r="N14" s="3">
        <v>1988.4</v>
      </c>
      <c r="O14" s="3">
        <v>864.86</v>
      </c>
      <c r="P14" s="3"/>
      <c r="Q14" s="3">
        <f t="shared" si="1"/>
        <v>7223.97</v>
      </c>
      <c r="R14" s="3">
        <f>R13+B14-Q14</f>
        <v>5804.6599999999971</v>
      </c>
    </row>
    <row r="15" spans="1:20">
      <c r="A15" s="3" t="s">
        <v>4</v>
      </c>
      <c r="B15" s="5">
        <v>5605.82</v>
      </c>
      <c r="C15" s="27"/>
      <c r="D15" s="3">
        <v>1536.95</v>
      </c>
      <c r="E15" s="3">
        <v>521</v>
      </c>
      <c r="F15" s="3">
        <v>161.51</v>
      </c>
      <c r="G15" s="3"/>
      <c r="H15" s="3"/>
      <c r="I15" s="3">
        <v>260.5</v>
      </c>
      <c r="J15" s="3">
        <v>156.29999999999998</v>
      </c>
      <c r="K15" s="3"/>
      <c r="L15" s="3"/>
      <c r="M15" s="3">
        <v>234.45000000000002</v>
      </c>
      <c r="N15" s="3">
        <v>2628.22</v>
      </c>
      <c r="O15" s="3">
        <v>864.86</v>
      </c>
      <c r="P15" s="3"/>
      <c r="Q15" s="3">
        <f t="shared" si="1"/>
        <v>6363.79</v>
      </c>
      <c r="R15" s="3">
        <f>R14+B15-Q15</f>
        <v>5046.689999999996</v>
      </c>
    </row>
    <row r="16" spans="1:20">
      <c r="A16" s="3" t="s">
        <v>5</v>
      </c>
      <c r="B16" s="5">
        <v>4841.1400000000003</v>
      </c>
      <c r="C16" s="27"/>
      <c r="D16" s="3">
        <v>1536.95</v>
      </c>
      <c r="E16" s="3">
        <v>521</v>
      </c>
      <c r="F16" s="3">
        <v>161.51</v>
      </c>
      <c r="G16" s="3">
        <v>2960.99</v>
      </c>
      <c r="H16" s="3"/>
      <c r="I16" s="3">
        <v>260.5</v>
      </c>
      <c r="J16" s="3">
        <v>156.29999999999998</v>
      </c>
      <c r="K16" s="3"/>
      <c r="L16" s="3"/>
      <c r="M16" s="3">
        <v>234.45000000000002</v>
      </c>
      <c r="N16" s="3">
        <v>2367.91</v>
      </c>
      <c r="O16" s="3">
        <v>864.86</v>
      </c>
      <c r="P16" s="3"/>
      <c r="Q16" s="3">
        <f t="shared" si="1"/>
        <v>9064.4700000000012</v>
      </c>
      <c r="R16" s="3">
        <f>R15+B16-Q16</f>
        <v>823.35999999999513</v>
      </c>
    </row>
    <row r="17" spans="1:18" s="33" customFormat="1">
      <c r="A17" s="6" t="s">
        <v>75</v>
      </c>
      <c r="B17" s="10">
        <f>SUM(B11:B16)</f>
        <v>36347.920000000006</v>
      </c>
      <c r="C17" s="10">
        <f t="shared" ref="C17:Q17" si="2">SUM(C11:C16)</f>
        <v>0</v>
      </c>
      <c r="D17" s="10">
        <f t="shared" si="2"/>
        <v>9221.7000000000007</v>
      </c>
      <c r="E17" s="10">
        <f t="shared" si="2"/>
        <v>3126</v>
      </c>
      <c r="F17" s="10">
        <f t="shared" si="2"/>
        <v>969.06</v>
      </c>
      <c r="G17" s="10">
        <f t="shared" si="2"/>
        <v>2960.99</v>
      </c>
      <c r="H17" s="10">
        <f t="shared" si="2"/>
        <v>1500</v>
      </c>
      <c r="I17" s="10">
        <f t="shared" si="2"/>
        <v>1563</v>
      </c>
      <c r="J17" s="10">
        <f t="shared" si="2"/>
        <v>937.79999999999984</v>
      </c>
      <c r="K17" s="10">
        <f t="shared" si="2"/>
        <v>0</v>
      </c>
      <c r="L17" s="10"/>
      <c r="M17" s="10">
        <f t="shared" si="2"/>
        <v>1406.7</v>
      </c>
      <c r="N17" s="10">
        <f t="shared" si="2"/>
        <v>9945.2099999999991</v>
      </c>
      <c r="O17" s="10">
        <f t="shared" si="2"/>
        <v>5189.16</v>
      </c>
      <c r="P17" s="10">
        <f t="shared" si="2"/>
        <v>0</v>
      </c>
      <c r="Q17" s="10">
        <f t="shared" si="2"/>
        <v>36819.620000000003</v>
      </c>
      <c r="R17" s="6"/>
    </row>
    <row r="18" spans="1:18" s="29" customFormat="1">
      <c r="A18" s="43">
        <v>14.27</v>
      </c>
      <c r="B18" s="28"/>
      <c r="C18" s="30">
        <v>0.17</v>
      </c>
      <c r="D18" s="28">
        <v>2.65</v>
      </c>
      <c r="E18" s="28">
        <v>0.9</v>
      </c>
      <c r="F18" s="28">
        <v>0.5</v>
      </c>
      <c r="G18" s="28">
        <v>0.3</v>
      </c>
      <c r="H18" s="28">
        <v>0.3</v>
      </c>
      <c r="I18" s="28">
        <v>0.4</v>
      </c>
      <c r="J18" s="28">
        <v>0.3</v>
      </c>
      <c r="K18" s="28">
        <v>0.11</v>
      </c>
      <c r="L18" s="28">
        <v>0.04</v>
      </c>
      <c r="M18" s="28">
        <v>0.95</v>
      </c>
      <c r="N18" s="41" t="s">
        <v>86</v>
      </c>
      <c r="O18" s="28">
        <v>1.81</v>
      </c>
      <c r="P18" s="28"/>
      <c r="Q18" s="28"/>
      <c r="R18" s="3">
        <f>R16+B18-Q18</f>
        <v>823.35999999999513</v>
      </c>
    </row>
    <row r="19" spans="1:18">
      <c r="A19" s="3" t="s">
        <v>6</v>
      </c>
      <c r="B19" s="5">
        <v>5521.96</v>
      </c>
      <c r="C19" s="27">
        <f t="shared" ref="C19:C24" si="3">B19*2.5/100</f>
        <v>138.04900000000001</v>
      </c>
      <c r="D19" s="3">
        <f>D18*521</f>
        <v>1380.6499999999999</v>
      </c>
      <c r="E19" s="3">
        <f t="shared" ref="E19:O19" si="4">E18*521</f>
        <v>468.90000000000003</v>
      </c>
      <c r="F19" s="3">
        <f t="shared" si="4"/>
        <v>260.5</v>
      </c>
      <c r="G19" s="3"/>
      <c r="H19" s="3"/>
      <c r="I19" s="3">
        <f t="shared" si="4"/>
        <v>208.4</v>
      </c>
      <c r="J19" s="3">
        <f t="shared" si="4"/>
        <v>156.29999999999998</v>
      </c>
      <c r="K19" s="3">
        <f t="shared" si="4"/>
        <v>57.31</v>
      </c>
      <c r="L19" s="3"/>
      <c r="M19" s="3">
        <v>494.95</v>
      </c>
      <c r="N19" s="19">
        <v>255.89</v>
      </c>
      <c r="O19" s="3">
        <f t="shared" si="4"/>
        <v>943.01</v>
      </c>
      <c r="P19" s="3"/>
      <c r="Q19" s="12">
        <f>SUM(C19:P19)</f>
        <v>4363.9589999999998</v>
      </c>
      <c r="R19" s="3">
        <f t="shared" ref="R19:R24" si="5">R18+B19-Q19</f>
        <v>1981.3609999999953</v>
      </c>
    </row>
    <row r="20" spans="1:18">
      <c r="A20" s="3" t="s">
        <v>7</v>
      </c>
      <c r="B20" s="5">
        <v>18567.330000000002</v>
      </c>
      <c r="C20" s="27">
        <f t="shared" si="3"/>
        <v>464.18325000000004</v>
      </c>
      <c r="D20" s="3">
        <v>1380.6499999999999</v>
      </c>
      <c r="E20" s="3">
        <v>468.90000000000003</v>
      </c>
      <c r="F20" s="3">
        <v>260.5</v>
      </c>
      <c r="G20" s="3"/>
      <c r="H20" s="3"/>
      <c r="I20" s="3">
        <v>208.4</v>
      </c>
      <c r="J20" s="3">
        <v>156.29999999999998</v>
      </c>
      <c r="K20" s="3">
        <v>57.31</v>
      </c>
      <c r="L20" s="3"/>
      <c r="M20" s="3">
        <v>494.95</v>
      </c>
      <c r="N20" s="19">
        <v>1122.06</v>
      </c>
      <c r="O20" s="3">
        <v>943.01</v>
      </c>
      <c r="P20" s="3"/>
      <c r="Q20" s="12">
        <f t="shared" ref="Q20:Q24" si="6">SUM(C20:P20)</f>
        <v>5556.26325</v>
      </c>
      <c r="R20" s="3">
        <f t="shared" si="5"/>
        <v>14992.427749999999</v>
      </c>
    </row>
    <row r="21" spans="1:18">
      <c r="A21" s="3" t="s">
        <v>8</v>
      </c>
      <c r="B21" s="5">
        <v>6674.09</v>
      </c>
      <c r="C21" s="27">
        <f t="shared" si="3"/>
        <v>166.85225</v>
      </c>
      <c r="D21" s="3">
        <v>1380.6499999999999</v>
      </c>
      <c r="E21" s="3">
        <v>468.90000000000003</v>
      </c>
      <c r="F21" s="3">
        <v>260.5</v>
      </c>
      <c r="G21" s="3"/>
      <c r="H21" s="3"/>
      <c r="I21" s="3">
        <v>208.4</v>
      </c>
      <c r="J21" s="3">
        <v>156.29999999999998</v>
      </c>
      <c r="K21" s="3">
        <v>57.31</v>
      </c>
      <c r="L21" s="3"/>
      <c r="M21" s="3">
        <v>494.95</v>
      </c>
      <c r="N21" s="3">
        <v>1391.1</v>
      </c>
      <c r="O21" s="3">
        <v>943.01</v>
      </c>
      <c r="P21" s="3"/>
      <c r="Q21" s="12">
        <f t="shared" si="6"/>
        <v>5527.9722500000007</v>
      </c>
      <c r="R21" s="3">
        <f t="shared" si="5"/>
        <v>16138.545499999998</v>
      </c>
    </row>
    <row r="22" spans="1:18">
      <c r="A22" s="3" t="s">
        <v>9</v>
      </c>
      <c r="B22" s="5">
        <v>5566.74</v>
      </c>
      <c r="C22" s="27">
        <f t="shared" si="3"/>
        <v>139.16849999999999</v>
      </c>
      <c r="D22" s="3">
        <v>1380.6499999999999</v>
      </c>
      <c r="E22" s="3">
        <v>468.90000000000003</v>
      </c>
      <c r="F22" s="3">
        <v>260.5</v>
      </c>
      <c r="G22" s="3"/>
      <c r="H22" s="3"/>
      <c r="I22" s="3">
        <v>208.4</v>
      </c>
      <c r="J22" s="3">
        <v>156.29999999999998</v>
      </c>
      <c r="K22" s="3">
        <v>57.31</v>
      </c>
      <c r="L22" s="3"/>
      <c r="M22" s="3">
        <v>494.95</v>
      </c>
      <c r="N22" s="3">
        <v>832.26</v>
      </c>
      <c r="O22" s="3">
        <f>D4*2.16</f>
        <v>1125.3600000000001</v>
      </c>
      <c r="P22" s="3"/>
      <c r="Q22" s="12">
        <f t="shared" si="6"/>
        <v>5123.7985000000008</v>
      </c>
      <c r="R22" s="3">
        <f t="shared" si="5"/>
        <v>16581.486999999997</v>
      </c>
    </row>
    <row r="23" spans="1:18">
      <c r="A23" s="3" t="s">
        <v>10</v>
      </c>
      <c r="B23" s="5">
        <v>11079.6</v>
      </c>
      <c r="C23" s="27">
        <f t="shared" si="3"/>
        <v>276.99</v>
      </c>
      <c r="D23" s="3">
        <v>1380.6499999999999</v>
      </c>
      <c r="E23" s="3">
        <v>468.90000000000003</v>
      </c>
      <c r="F23" s="3">
        <v>260.5</v>
      </c>
      <c r="G23" s="3"/>
      <c r="H23" s="3"/>
      <c r="I23" s="3">
        <v>208.4</v>
      </c>
      <c r="J23" s="3">
        <v>156.29999999999998</v>
      </c>
      <c r="K23" s="3">
        <v>57.31</v>
      </c>
      <c r="L23" s="3">
        <v>2488.96</v>
      </c>
      <c r="M23" s="3">
        <v>494.95</v>
      </c>
      <c r="N23" s="3">
        <v>260.62</v>
      </c>
      <c r="O23" s="3">
        <f>O22</f>
        <v>1125.3600000000001</v>
      </c>
      <c r="P23" s="3"/>
      <c r="Q23" s="12">
        <f t="shared" si="6"/>
        <v>7178.9400000000005</v>
      </c>
      <c r="R23" s="3">
        <f t="shared" si="5"/>
        <v>20482.146999999997</v>
      </c>
    </row>
    <row r="24" spans="1:18">
      <c r="A24" s="3" t="s">
        <v>11</v>
      </c>
      <c r="B24" s="5">
        <v>5337</v>
      </c>
      <c r="C24" s="27">
        <f t="shared" si="3"/>
        <v>133.42500000000001</v>
      </c>
      <c r="D24" s="3">
        <v>1380.6499999999999</v>
      </c>
      <c r="E24" s="3">
        <v>468.90000000000003</v>
      </c>
      <c r="F24" s="3">
        <v>260.5</v>
      </c>
      <c r="G24" s="3"/>
      <c r="H24" s="3">
        <v>1000</v>
      </c>
      <c r="I24" s="3">
        <v>208.4</v>
      </c>
      <c r="J24" s="3">
        <v>156.29999999999998</v>
      </c>
      <c r="K24" s="3">
        <v>57.31</v>
      </c>
      <c r="L24" s="3"/>
      <c r="M24" s="3">
        <v>494.95</v>
      </c>
      <c r="N24" s="3">
        <v>127.51</v>
      </c>
      <c r="O24" s="3">
        <f>O23</f>
        <v>1125.3600000000001</v>
      </c>
      <c r="P24" s="3"/>
      <c r="Q24" s="12">
        <f t="shared" si="6"/>
        <v>5413.3050000000003</v>
      </c>
      <c r="R24" s="3">
        <f t="shared" si="5"/>
        <v>20405.841999999997</v>
      </c>
    </row>
    <row r="25" spans="1:18" s="33" customFormat="1">
      <c r="A25" s="6" t="s">
        <v>76</v>
      </c>
      <c r="B25" s="10">
        <f>SUM(B19:B24)</f>
        <v>52746.720000000001</v>
      </c>
      <c r="C25" s="10">
        <f t="shared" ref="C25:Q25" si="7">SUM(C19:C24)</f>
        <v>1318.6679999999999</v>
      </c>
      <c r="D25" s="10">
        <f t="shared" si="7"/>
        <v>8283.9</v>
      </c>
      <c r="E25" s="10">
        <f t="shared" si="7"/>
        <v>2813.4</v>
      </c>
      <c r="F25" s="10">
        <f t="shared" si="7"/>
        <v>1563</v>
      </c>
      <c r="G25" s="10">
        <f t="shared" si="7"/>
        <v>0</v>
      </c>
      <c r="H25" s="10">
        <f t="shared" si="7"/>
        <v>1000</v>
      </c>
      <c r="I25" s="10">
        <f t="shared" si="7"/>
        <v>1250.4000000000001</v>
      </c>
      <c r="J25" s="10">
        <f t="shared" si="7"/>
        <v>937.79999999999984</v>
      </c>
      <c r="K25" s="10">
        <f t="shared" si="7"/>
        <v>343.86</v>
      </c>
      <c r="L25" s="10">
        <f t="shared" si="7"/>
        <v>2488.96</v>
      </c>
      <c r="M25" s="10">
        <f t="shared" si="7"/>
        <v>2969.7</v>
      </c>
      <c r="N25" s="10">
        <f t="shared" si="7"/>
        <v>3989.4399999999996</v>
      </c>
      <c r="O25" s="10">
        <f t="shared" si="7"/>
        <v>6205.1100000000006</v>
      </c>
      <c r="P25" s="10">
        <f t="shared" si="7"/>
        <v>0</v>
      </c>
      <c r="Q25" s="10">
        <f t="shared" si="7"/>
        <v>33164.238000000005</v>
      </c>
      <c r="R25" s="6"/>
    </row>
    <row r="26" spans="1:18" s="36" customFormat="1">
      <c r="A26" s="34" t="s">
        <v>60</v>
      </c>
      <c r="B26" s="34">
        <f>B17+B25</f>
        <v>89094.640000000014</v>
      </c>
      <c r="C26" s="34">
        <f t="shared" ref="C26:Q26" si="8">C17+C25</f>
        <v>1318.6679999999999</v>
      </c>
      <c r="D26" s="34">
        <f t="shared" si="8"/>
        <v>17505.599999999999</v>
      </c>
      <c r="E26" s="34">
        <f t="shared" si="8"/>
        <v>5939.4</v>
      </c>
      <c r="F26" s="34">
        <f t="shared" si="8"/>
        <v>2532.06</v>
      </c>
      <c r="G26" s="34">
        <f t="shared" si="8"/>
        <v>2960.99</v>
      </c>
      <c r="H26" s="34">
        <f t="shared" si="8"/>
        <v>2500</v>
      </c>
      <c r="I26" s="34">
        <f t="shared" si="8"/>
        <v>2813.4</v>
      </c>
      <c r="J26" s="34">
        <f t="shared" si="8"/>
        <v>1875.5999999999997</v>
      </c>
      <c r="K26" s="34">
        <f t="shared" si="8"/>
        <v>343.86</v>
      </c>
      <c r="L26" s="34">
        <f t="shared" si="8"/>
        <v>2488.96</v>
      </c>
      <c r="M26" s="34">
        <f t="shared" si="8"/>
        <v>4376.3999999999996</v>
      </c>
      <c r="N26" s="34">
        <f t="shared" si="8"/>
        <v>13934.649999999998</v>
      </c>
      <c r="O26" s="34">
        <f t="shared" si="8"/>
        <v>11394.27</v>
      </c>
      <c r="P26" s="34">
        <f t="shared" si="8"/>
        <v>0</v>
      </c>
      <c r="Q26" s="34">
        <f t="shared" si="8"/>
        <v>69983.858000000007</v>
      </c>
      <c r="R26" s="34">
        <f>D6+B26-Q26</f>
        <v>20405.842000000004</v>
      </c>
    </row>
    <row r="28" spans="1:18">
      <c r="A28" s="75" t="s">
        <v>90</v>
      </c>
      <c r="B28" s="75"/>
      <c r="C28" s="75"/>
      <c r="D28" s="3">
        <v>41182</v>
      </c>
    </row>
    <row r="29" spans="1:18">
      <c r="A29" s="75" t="s">
        <v>91</v>
      </c>
      <c r="B29" s="75"/>
      <c r="C29" s="75"/>
      <c r="D29" s="3">
        <v>9358.1</v>
      </c>
    </row>
    <row r="30" spans="1:18">
      <c r="A30" s="75" t="s">
        <v>96</v>
      </c>
      <c r="B30" s="75"/>
      <c r="C30" s="75"/>
      <c r="D30" s="3">
        <v>2488.96</v>
      </c>
    </row>
  </sheetData>
  <mergeCells count="24">
    <mergeCell ref="P6:Q6"/>
    <mergeCell ref="A6:B6"/>
    <mergeCell ref="A8:A9"/>
    <mergeCell ref="M7:O7"/>
    <mergeCell ref="P7:Q7"/>
    <mergeCell ref="Q8:Q9"/>
    <mergeCell ref="R8:R9"/>
    <mergeCell ref="A1:R1"/>
    <mergeCell ref="A3:B3"/>
    <mergeCell ref="D3:E3"/>
    <mergeCell ref="F3:G3"/>
    <mergeCell ref="A4:B4"/>
    <mergeCell ref="A5:B5"/>
    <mergeCell ref="M3:Q3"/>
    <mergeCell ref="M4:O4"/>
    <mergeCell ref="P4:Q4"/>
    <mergeCell ref="M5:O5"/>
    <mergeCell ref="P5:Q5"/>
    <mergeCell ref="M6:O6"/>
    <mergeCell ref="A30:C30"/>
    <mergeCell ref="A28:C28"/>
    <mergeCell ref="A29:C29"/>
    <mergeCell ref="B8:B9"/>
    <mergeCell ref="D8:P8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11</vt:i4>
      </vt:variant>
    </vt:vector>
  </HeadingPairs>
  <TitlesOfParts>
    <vt:vector size="34" baseType="lpstr">
      <vt:lpstr>Ильича 3</vt:lpstr>
      <vt:lpstr>Ильича 5</vt:lpstr>
      <vt:lpstr>Ильича 9</vt:lpstr>
      <vt:lpstr>Ильича 37</vt:lpstr>
      <vt:lpstr>Ильича 39</vt:lpstr>
      <vt:lpstr>Ильича 43</vt:lpstr>
      <vt:lpstr>Ильича 45</vt:lpstr>
      <vt:lpstr>Калинина 2</vt:lpstr>
      <vt:lpstr>Чапаева 12</vt:lpstr>
      <vt:lpstr>Чапаева 13</vt:lpstr>
      <vt:lpstr>Чапаева 14</vt:lpstr>
      <vt:lpstr>Чапаева 15</vt:lpstr>
      <vt:lpstr>Чапаева 16</vt:lpstr>
      <vt:lpstr>Чапаева 17</vt:lpstr>
      <vt:lpstr>Чапаева 19</vt:lpstr>
      <vt:lpstr>Чапаева 21</vt:lpstr>
      <vt:lpstr>Железнодорожная 4</vt:lpstr>
      <vt:lpstr>Железнодорожная 6</vt:lpstr>
      <vt:lpstr>Железнодорожная 10</vt:lpstr>
      <vt:lpstr>Железнодорожная 18</vt:lpstr>
      <vt:lpstr>Железнодорожная 20</vt:lpstr>
      <vt:lpstr>Лист2</vt:lpstr>
      <vt:lpstr>Лист3</vt:lpstr>
      <vt:lpstr>'Ильича 37'!Область_печати</vt:lpstr>
      <vt:lpstr>'Ильича 39'!Область_печати</vt:lpstr>
      <vt:lpstr>'Ильича 43'!Область_печати</vt:lpstr>
      <vt:lpstr>'Ильича 45'!Область_печати</vt:lpstr>
      <vt:lpstr>'Ильича 5'!Область_печати</vt:lpstr>
      <vt:lpstr>'Ильича 9'!Область_печати</vt:lpstr>
      <vt:lpstr>'Калинина 2'!Область_печати</vt:lpstr>
      <vt:lpstr>'Чапаева 16'!Область_печати</vt:lpstr>
      <vt:lpstr>'Чапаева 17'!Область_печати</vt:lpstr>
      <vt:lpstr>'Чапаева 19'!Область_печати</vt:lpstr>
      <vt:lpstr>'Чапаева 21'!Область_печати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User</cp:lastModifiedBy>
  <cp:lastPrinted>2013-03-15T09:10:11Z</cp:lastPrinted>
  <dcterms:created xsi:type="dcterms:W3CDTF">2011-05-17T07:20:54Z</dcterms:created>
  <dcterms:modified xsi:type="dcterms:W3CDTF">2013-03-18T11:41:26Z</dcterms:modified>
</cp:coreProperties>
</file>